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TABLE">#REF!</definedName>
  </definedNames>
  <calcPr fullCalcOnLoad="1"/>
</workbook>
</file>

<file path=xl/sharedStrings.xml><?xml version="1.0" encoding="utf-8"?>
<sst xmlns="http://schemas.openxmlformats.org/spreadsheetml/2006/main" count="17825" uniqueCount="162">
  <si>
    <t>2015 год</t>
  </si>
  <si>
    <t>жил. Пом.</t>
  </si>
  <si>
    <t>период</t>
  </si>
  <si>
    <t>улица</t>
  </si>
  <si>
    <t>дом</t>
  </si>
  <si>
    <t>услуга</t>
  </si>
  <si>
    <t>начислено</t>
  </si>
  <si>
    <t>оплата</t>
  </si>
  <si>
    <t>выпонено работ за 2015гпо тек. Р</t>
  </si>
  <si>
    <t>остаток ден. Ср. 2015г</t>
  </si>
  <si>
    <t>всего  с учетом ост</t>
  </si>
  <si>
    <t>задолженность на конец 2015г</t>
  </si>
  <si>
    <t>кол-во в нат един</t>
  </si>
  <si>
    <t>За период январь 2015 г, - декабрь 2015 г,</t>
  </si>
  <si>
    <t>Новостройка ул,/сп,Жел/</t>
  </si>
  <si>
    <t>2</t>
  </si>
  <si>
    <t>АВР СТ</t>
  </si>
  <si>
    <t>Обслуж, вн, дом,сетей водосн,Ст</t>
  </si>
  <si>
    <t>Обслуж, вн, дом,сетей водоотв,Ст</t>
  </si>
  <si>
    <t>Обслуж, вн, дом,сетей электр,Ст</t>
  </si>
  <si>
    <t>Дез,,дер,, подвалов Стеклоз,</t>
  </si>
  <si>
    <t>Канализ ХВС СТ</t>
  </si>
  <si>
    <t>Общестроительные работы Ст</t>
  </si>
  <si>
    <t>Обслуж, вн, дом,сетей отопл,Ст</t>
  </si>
  <si>
    <t>Прочие услуги Стекл</t>
  </si>
  <si>
    <t>Вывоз ТБО СТ</t>
  </si>
  <si>
    <t>Тек,рем СТ</t>
  </si>
  <si>
    <t>Уборка лест,кл, СТ</t>
  </si>
  <si>
    <t>Усл,упр,комп СТ</t>
  </si>
  <si>
    <t>Хол,вода ОДН СТ</t>
  </si>
  <si>
    <t>Хол,вода СТ</t>
  </si>
  <si>
    <t>Отопление СТ</t>
  </si>
  <si>
    <t>Электр/день СТ</t>
  </si>
  <si>
    <t>Эл,изм,работы СТ</t>
  </si>
  <si>
    <t>Электроэн,СТ</t>
  </si>
  <si>
    <t>Электр/ночь СТ</t>
  </si>
  <si>
    <t>Электр,ОДН СТ</t>
  </si>
  <si>
    <t>по услугам</t>
  </si>
  <si>
    <t>сод.</t>
  </si>
  <si>
    <t>Чугунова ул, (г,Бор)</t>
  </si>
  <si>
    <t>012</t>
  </si>
  <si>
    <t>Телеантенна СТ</t>
  </si>
  <si>
    <t>Гор,вода СТ</t>
  </si>
  <si>
    <t>ГВС ОДН СТ</t>
  </si>
  <si>
    <t>Канализ  ГВС СТ</t>
  </si>
  <si>
    <t>тех. Обсл.</t>
  </si>
  <si>
    <t>013</t>
  </si>
  <si>
    <t>6 Подлужный пер, (г,Бор)</t>
  </si>
  <si>
    <t>6а</t>
  </si>
  <si>
    <t>Обслуж, вн, дом,сетей газ,Ст</t>
  </si>
  <si>
    <t>Пров, вен/дым СТ</t>
  </si>
  <si>
    <t>всего сод. И тек.р</t>
  </si>
  <si>
    <t>Баринова ул, (г,Бор)</t>
  </si>
  <si>
    <t>002</t>
  </si>
  <si>
    <t>Уборка прид тер,СТ</t>
  </si>
  <si>
    <t>003</t>
  </si>
  <si>
    <t>004</t>
  </si>
  <si>
    <t>005</t>
  </si>
  <si>
    <t>В,Котика ул, (г,Бор)</t>
  </si>
  <si>
    <t>001а</t>
  </si>
  <si>
    <t>003а</t>
  </si>
  <si>
    <t>004а</t>
  </si>
  <si>
    <t>006</t>
  </si>
  <si>
    <t>007</t>
  </si>
  <si>
    <t>009</t>
  </si>
  <si>
    <t>018</t>
  </si>
  <si>
    <t>Задолье ул,/г,Бор/</t>
  </si>
  <si>
    <t>65а</t>
  </si>
  <si>
    <t>Обслуж,печей СТ</t>
  </si>
  <si>
    <t>Канализ/отст1/СТ</t>
  </si>
  <si>
    <t>квт</t>
  </si>
  <si>
    <t>Западная ул, (г,Бор)</t>
  </si>
  <si>
    <t>011</t>
  </si>
  <si>
    <t>всего кан.</t>
  </si>
  <si>
    <t>014</t>
  </si>
  <si>
    <t>015</t>
  </si>
  <si>
    <t>016</t>
  </si>
  <si>
    <t>017</t>
  </si>
  <si>
    <t>019</t>
  </si>
  <si>
    <t>Коммунистическая ул,(г,Бор)</t>
  </si>
  <si>
    <t>4</t>
  </si>
  <si>
    <t>*</t>
  </si>
  <si>
    <t>6</t>
  </si>
  <si>
    <t>7</t>
  </si>
  <si>
    <t>9</t>
  </si>
  <si>
    <t>13</t>
  </si>
  <si>
    <t>13а</t>
  </si>
  <si>
    <t>15</t>
  </si>
  <si>
    <t>30</t>
  </si>
  <si>
    <t>Лихачева  пер, (г,Бор)</t>
  </si>
  <si>
    <t>001</t>
  </si>
  <si>
    <t>Лихачева ул, (г,Бор)</t>
  </si>
  <si>
    <t>001б</t>
  </si>
  <si>
    <t>002а</t>
  </si>
  <si>
    <t>002б</t>
  </si>
  <si>
    <t>006а</t>
  </si>
  <si>
    <t>007а</t>
  </si>
  <si>
    <t>Максимова ул, (г,Бор)</t>
  </si>
  <si>
    <t>008</t>
  </si>
  <si>
    <t>010</t>
  </si>
  <si>
    <t>020</t>
  </si>
  <si>
    <t>022</t>
  </si>
  <si>
    <t>Махалова ул, (г,Бор)</t>
  </si>
  <si>
    <t>021</t>
  </si>
  <si>
    <t>024</t>
  </si>
  <si>
    <t>025</t>
  </si>
  <si>
    <t>026</t>
  </si>
  <si>
    <t>028</t>
  </si>
  <si>
    <t>030</t>
  </si>
  <si>
    <t>032</t>
  </si>
  <si>
    <t>034</t>
  </si>
  <si>
    <t>036</t>
  </si>
  <si>
    <t>038</t>
  </si>
  <si>
    <t>Маяковского ул, (г,Бор)</t>
  </si>
  <si>
    <t>Электроэн/полупикСТ</t>
  </si>
  <si>
    <t>Мира ул, (г,Бор)</t>
  </si>
  <si>
    <t>023</t>
  </si>
  <si>
    <t>Прибрежный м-он (г,Бор)</t>
  </si>
  <si>
    <t>Лифт СТ</t>
  </si>
  <si>
    <t>Сосновая ул, (г,Бор)</t>
  </si>
  <si>
    <t>071а</t>
  </si>
  <si>
    <t>Энгельса ул, (г,Бор)</t>
  </si>
  <si>
    <t>1а</t>
  </si>
  <si>
    <t>ВСЕГО</t>
  </si>
  <si>
    <t>Вокзальная ул,/сп,ст,Киселиха/</t>
  </si>
  <si>
    <t>3</t>
  </si>
  <si>
    <t>Канализ/отст/ СТ</t>
  </si>
  <si>
    <t>1</t>
  </si>
  <si>
    <t>5</t>
  </si>
  <si>
    <t>10</t>
  </si>
  <si>
    <t>11</t>
  </si>
  <si>
    <t>12</t>
  </si>
  <si>
    <t>14</t>
  </si>
  <si>
    <t>16</t>
  </si>
  <si>
    <t>17</t>
  </si>
  <si>
    <t>18</t>
  </si>
  <si>
    <t>19</t>
  </si>
  <si>
    <t>20</t>
  </si>
  <si>
    <t>22</t>
  </si>
  <si>
    <t>24</t>
  </si>
  <si>
    <t>26</t>
  </si>
  <si>
    <t>28</t>
  </si>
  <si>
    <t>34</t>
  </si>
  <si>
    <t>Октябрьская ул,/сп,Жел/</t>
  </si>
  <si>
    <t>9а</t>
  </si>
  <si>
    <t>Приречный сп,/п,Кр,Слоб/</t>
  </si>
  <si>
    <t>Садовая ул,/ сп,Жел/</t>
  </si>
  <si>
    <t>5а</t>
  </si>
  <si>
    <t>сп,Железн,/терр,Киселих г-ля/</t>
  </si>
  <si>
    <t>Участок -1 ул,/сп, Ситн/</t>
  </si>
  <si>
    <t>8</t>
  </si>
  <si>
    <t>Центральная  ул,/сп,Жел/</t>
  </si>
  <si>
    <t>Центральная ул,/сп,Ситн/</t>
  </si>
  <si>
    <t>3а</t>
  </si>
  <si>
    <t>18а</t>
  </si>
  <si>
    <t>23</t>
  </si>
  <si>
    <t>25</t>
  </si>
  <si>
    <t>27</t>
  </si>
  <si>
    <t>32</t>
  </si>
  <si>
    <t>44</t>
  </si>
  <si>
    <t>70</t>
  </si>
  <si>
    <t>ВСЕГО тек. 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</si>
</sst>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 wrapText="1"/>
    </xf>
    <xf numFmtId="164" fontId="0" fillId="2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6" fillId="2" borderId="1" xfId="0" applyNumberFormat="1" applyFont="1" applyFill="1" applyBorder="1" applyAlignment="1">
      <alignment/>
    </xf>
    <xf numFmtId="165" fontId="10" fillId="0" borderId="1" xfId="0" applyNumberFormat="1" applyFont="1" applyBorder="1" applyAlignment="1">
      <alignment/>
    </xf>
    <xf numFmtId="165" fontId="1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97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0.12890625" style="1" customWidth="1"/>
    <col min="2" max="2" width="24.125" style="1" customWidth="1"/>
    <col min="3" max="3" width="6.00390625" style="1" customWidth="1"/>
    <col min="4" max="4" width="33.75390625" style="1" customWidth="1"/>
    <col min="5" max="5" width="14.50390625" style="2" customWidth="1"/>
    <col min="6" max="6" width="11.75390625" style="2" customWidth="1"/>
    <col min="7" max="7" width="9.125" style="3" customWidth="1"/>
    <col min="8" max="8" width="12.75390625" style="4" customWidth="1"/>
    <col min="9" max="9" width="3.75390625" style="4" customWidth="1"/>
    <col min="10" max="10" width="12.375" style="4" customWidth="1"/>
    <col min="11" max="11" width="10.75390625" style="4" customWidth="1"/>
    <col min="12" max="12" width="12.875" style="4" customWidth="1"/>
    <col min="13" max="240" width="8.25390625" style="4" customWidth="1"/>
    <col min="241" max="16384" width="10.875" style="4" customWidth="1"/>
  </cols>
  <sheetData>
    <row r="1" spans="2:13" ht="22.5" customHeight="1">
      <c r="B1" s="5"/>
      <c r="C1" s="5"/>
      <c r="D1" s="6" t="s">
        <v>0</v>
      </c>
      <c r="E1" s="7" t="s">
        <v>1</v>
      </c>
      <c r="F1" s="7"/>
      <c r="G1" s="8"/>
      <c r="H1" s="9"/>
      <c r="I1" s="9"/>
      <c r="J1" s="9"/>
      <c r="K1" s="9"/>
      <c r="L1" s="9"/>
      <c r="M1" s="9"/>
    </row>
    <row r="2" spans="1:13" ht="12.75">
      <c r="A2" s="1" t="s">
        <v>2</v>
      </c>
      <c r="B2" s="10" t="s">
        <v>3</v>
      </c>
      <c r="C2" s="10" t="s">
        <v>4</v>
      </c>
      <c r="D2" s="10" t="s">
        <v>5</v>
      </c>
      <c r="E2" s="11" t="s">
        <v>6</v>
      </c>
      <c r="F2" s="11" t="s">
        <v>7</v>
      </c>
      <c r="G2" s="12" t="s">
        <v>8</v>
      </c>
      <c r="H2" s="13" t="s">
        <v>9</v>
      </c>
      <c r="I2" s="14" t="s">
        <v>10</v>
      </c>
      <c r="J2" s="14" t="s">
        <v>11</v>
      </c>
      <c r="K2" s="15" t="s">
        <v>12</v>
      </c>
      <c r="L2" s="9"/>
      <c r="M2" s="9"/>
    </row>
    <row r="3" spans="1:13" ht="12.75">
      <c r="A3" s="1" t="s">
        <v>13</v>
      </c>
      <c r="B3" s="10" t="s">
        <v>14</v>
      </c>
      <c r="C3" s="5" t="s">
        <v>15</v>
      </c>
      <c r="D3" s="5" t="s">
        <v>16</v>
      </c>
      <c r="E3" s="16">
        <v>11799.06</v>
      </c>
      <c r="F3" s="16">
        <v>9295.63</v>
      </c>
      <c r="G3" s="8"/>
      <c r="H3" s="9"/>
      <c r="I3" s="9"/>
      <c r="J3" s="17">
        <f>E3-F3</f>
        <v>2503.4300000000003</v>
      </c>
      <c r="K3" s="9"/>
      <c r="L3" s="9"/>
      <c r="M3" s="9"/>
    </row>
    <row r="4" spans="1:13" ht="12.75">
      <c r="A4" s="1" t="s">
        <v>13</v>
      </c>
      <c r="B4" s="5" t="s">
        <v>14</v>
      </c>
      <c r="C4" s="5" t="s">
        <v>15</v>
      </c>
      <c r="D4" s="5" t="s">
        <v>17</v>
      </c>
      <c r="E4" s="16">
        <v>3595.62</v>
      </c>
      <c r="F4" s="16">
        <v>2835.53</v>
      </c>
      <c r="G4" s="8"/>
      <c r="H4" s="9"/>
      <c r="I4" s="9"/>
      <c r="J4" s="17">
        <f>E4-F4</f>
        <v>760.0899999999997</v>
      </c>
      <c r="K4" s="9"/>
      <c r="L4" s="9"/>
      <c r="M4" s="9"/>
    </row>
    <row r="5" spans="1:13" ht="12.75">
      <c r="A5" s="1" t="s">
        <v>13</v>
      </c>
      <c r="B5" s="5" t="s">
        <v>14</v>
      </c>
      <c r="C5" s="5" t="s">
        <v>15</v>
      </c>
      <c r="D5" s="5" t="s">
        <v>18</v>
      </c>
      <c r="E5" s="16">
        <v>3595.62</v>
      </c>
      <c r="F5" s="16">
        <v>2835.54</v>
      </c>
      <c r="G5" s="8"/>
      <c r="H5" s="9"/>
      <c r="I5" s="9"/>
      <c r="J5" s="17">
        <f>E5-F5</f>
        <v>760.0799999999999</v>
      </c>
      <c r="K5" s="9"/>
      <c r="L5" s="9"/>
      <c r="M5" s="9"/>
    </row>
    <row r="6" spans="1:13" ht="12.75">
      <c r="A6" s="1" t="s">
        <v>13</v>
      </c>
      <c r="B6" s="5" t="s">
        <v>14</v>
      </c>
      <c r="C6" s="5" t="s">
        <v>15</v>
      </c>
      <c r="D6" s="5" t="s">
        <v>19</v>
      </c>
      <c r="E6" s="16">
        <v>1920.06</v>
      </c>
      <c r="F6" s="16">
        <v>1512.41</v>
      </c>
      <c r="G6" s="8"/>
      <c r="H6" s="9"/>
      <c r="I6" s="9"/>
      <c r="J6" s="17">
        <f>E6-F6</f>
        <v>407.64999999999986</v>
      </c>
      <c r="K6" s="9"/>
      <c r="L6" s="9"/>
      <c r="M6" s="9"/>
    </row>
    <row r="7" spans="1:13" ht="12.75">
      <c r="A7" s="1" t="s">
        <v>13</v>
      </c>
      <c r="B7" s="5" t="s">
        <v>14</v>
      </c>
      <c r="C7" s="5" t="s">
        <v>15</v>
      </c>
      <c r="D7" s="5" t="s">
        <v>20</v>
      </c>
      <c r="E7" s="16">
        <v>0</v>
      </c>
      <c r="F7" s="16">
        <v>0</v>
      </c>
      <c r="G7" s="8"/>
      <c r="H7" s="9"/>
      <c r="I7" s="9"/>
      <c r="J7" s="17">
        <f>E7-F7</f>
        <v>0</v>
      </c>
      <c r="K7" s="9"/>
      <c r="L7" s="9"/>
      <c r="M7" s="9"/>
    </row>
    <row r="8" spans="1:13" ht="12.75">
      <c r="A8" s="1" t="s">
        <v>13</v>
      </c>
      <c r="B8" s="5" t="s">
        <v>14</v>
      </c>
      <c r="C8" s="5" t="s">
        <v>15</v>
      </c>
      <c r="D8" s="5" t="s">
        <v>21</v>
      </c>
      <c r="E8" s="16">
        <v>48324.65</v>
      </c>
      <c r="F8" s="16">
        <v>43834.18</v>
      </c>
      <c r="G8" s="8"/>
      <c r="H8" s="9"/>
      <c r="I8" s="9"/>
      <c r="J8" s="17">
        <f>E8-F8</f>
        <v>4490.470000000001</v>
      </c>
      <c r="K8" s="9"/>
      <c r="L8" s="9"/>
      <c r="M8" s="9"/>
    </row>
    <row r="9" spans="1:13" ht="12.75">
      <c r="A9" s="1" t="s">
        <v>13</v>
      </c>
      <c r="B9" s="5" t="s">
        <v>14</v>
      </c>
      <c r="C9" s="5" t="s">
        <v>15</v>
      </c>
      <c r="D9" s="5" t="s">
        <v>22</v>
      </c>
      <c r="E9" s="16">
        <v>1710.54</v>
      </c>
      <c r="F9" s="16">
        <v>1345.5</v>
      </c>
      <c r="G9" s="8"/>
      <c r="H9" s="9"/>
      <c r="I9" s="9"/>
      <c r="J9" s="17">
        <f>E9-F9</f>
        <v>365.03999999999996</v>
      </c>
      <c r="K9" s="9"/>
      <c r="L9" s="9"/>
      <c r="M9" s="9"/>
    </row>
    <row r="10" spans="1:13" ht="12.75">
      <c r="A10" s="1" t="s">
        <v>13</v>
      </c>
      <c r="B10" s="5" t="s">
        <v>14</v>
      </c>
      <c r="C10" s="5" t="s">
        <v>15</v>
      </c>
      <c r="D10" s="5" t="s">
        <v>23</v>
      </c>
      <c r="E10" s="16">
        <v>8168.58</v>
      </c>
      <c r="F10" s="16">
        <v>6437.96</v>
      </c>
      <c r="G10" s="8"/>
      <c r="H10" s="9"/>
      <c r="I10" s="9"/>
      <c r="J10" s="17">
        <f>E10-F10</f>
        <v>1730.62</v>
      </c>
      <c r="K10" s="9"/>
      <c r="L10" s="9"/>
      <c r="M10" s="9"/>
    </row>
    <row r="11" spans="1:13" ht="12.75">
      <c r="A11" s="1" t="s">
        <v>13</v>
      </c>
      <c r="B11" s="5" t="s">
        <v>14</v>
      </c>
      <c r="C11" s="5" t="s">
        <v>15</v>
      </c>
      <c r="D11" s="5" t="s">
        <v>24</v>
      </c>
      <c r="E11" s="16">
        <v>34.92</v>
      </c>
      <c r="F11" s="16">
        <v>33.55</v>
      </c>
      <c r="G11" s="8"/>
      <c r="H11" s="9"/>
      <c r="I11" s="9"/>
      <c r="J11" s="17">
        <f>E11-F11</f>
        <v>1.3700000000000045</v>
      </c>
      <c r="K11" s="9"/>
      <c r="L11" s="9"/>
      <c r="M11" s="9"/>
    </row>
    <row r="12" spans="1:13" ht="12.75">
      <c r="A12" s="1" t="s">
        <v>13</v>
      </c>
      <c r="B12" s="5" t="s">
        <v>14</v>
      </c>
      <c r="C12" s="5" t="s">
        <v>15</v>
      </c>
      <c r="D12" s="5" t="s">
        <v>25</v>
      </c>
      <c r="E12" s="16">
        <v>14347.68</v>
      </c>
      <c r="F12" s="16">
        <v>11308.39</v>
      </c>
      <c r="G12" s="8"/>
      <c r="H12" s="9"/>
      <c r="I12" s="9"/>
      <c r="J12" s="17">
        <f>E12-F12</f>
        <v>3039.290000000001</v>
      </c>
      <c r="K12" s="9"/>
      <c r="L12" s="9"/>
      <c r="M12" s="9"/>
    </row>
    <row r="13" spans="1:13" ht="12.75">
      <c r="A13" s="1" t="s">
        <v>13</v>
      </c>
      <c r="B13" s="5" t="s">
        <v>14</v>
      </c>
      <c r="C13" s="5" t="s">
        <v>15</v>
      </c>
      <c r="D13" s="5" t="s">
        <v>26</v>
      </c>
      <c r="E13" s="16">
        <v>0</v>
      </c>
      <c r="F13" s="16">
        <v>0</v>
      </c>
      <c r="G13" s="8"/>
      <c r="H13" s="9"/>
      <c r="I13" s="9"/>
      <c r="J13" s="17">
        <f>E13-F13</f>
        <v>0</v>
      </c>
      <c r="K13" s="9"/>
      <c r="L13" s="9"/>
      <c r="M13" s="9"/>
    </row>
    <row r="14" spans="1:13" ht="12.75">
      <c r="A14" s="1" t="s">
        <v>13</v>
      </c>
      <c r="B14" s="5" t="s">
        <v>14</v>
      </c>
      <c r="C14" s="5" t="s">
        <v>15</v>
      </c>
      <c r="D14" s="5" t="s">
        <v>27</v>
      </c>
      <c r="E14" s="16">
        <v>72470.28</v>
      </c>
      <c r="F14" s="16">
        <v>57107.81</v>
      </c>
      <c r="G14" s="8"/>
      <c r="H14" s="9"/>
      <c r="I14" s="9"/>
      <c r="J14" s="17">
        <f>E14-F14</f>
        <v>15362.470000000001</v>
      </c>
      <c r="K14" s="9"/>
      <c r="L14" s="9"/>
      <c r="M14" s="9"/>
    </row>
    <row r="15" spans="1:13" ht="12.75">
      <c r="A15" s="1" t="s">
        <v>13</v>
      </c>
      <c r="B15" s="5" t="s">
        <v>14</v>
      </c>
      <c r="C15" s="5" t="s">
        <v>15</v>
      </c>
      <c r="D15" s="5" t="s">
        <v>28</v>
      </c>
      <c r="E15" s="16">
        <v>25727.64</v>
      </c>
      <c r="F15" s="16">
        <v>20258.82</v>
      </c>
      <c r="G15" s="8"/>
      <c r="H15" s="9"/>
      <c r="I15" s="9"/>
      <c r="J15" s="17">
        <f>E15-F15</f>
        <v>5468.82</v>
      </c>
      <c r="K15" s="9"/>
      <c r="L15" s="9"/>
      <c r="M15" s="9"/>
    </row>
    <row r="16" spans="1:13" ht="12.75">
      <c r="A16" s="1" t="s">
        <v>13</v>
      </c>
      <c r="B16" s="5" t="s">
        <v>14</v>
      </c>
      <c r="C16" s="5" t="s">
        <v>15</v>
      </c>
      <c r="D16" s="5" t="s">
        <v>29</v>
      </c>
      <c r="E16" s="16">
        <v>1274.04</v>
      </c>
      <c r="F16" s="16">
        <v>998.71</v>
      </c>
      <c r="G16" s="8"/>
      <c r="H16" s="9"/>
      <c r="I16" s="9"/>
      <c r="J16" s="17">
        <f>E16-F16</f>
        <v>275.3299999999999</v>
      </c>
      <c r="K16" s="9"/>
      <c r="L16" s="9"/>
      <c r="M16" s="9"/>
    </row>
    <row r="17" spans="1:13" ht="12.75">
      <c r="A17" s="1" t="s">
        <v>13</v>
      </c>
      <c r="B17" s="5" t="s">
        <v>14</v>
      </c>
      <c r="C17" s="5" t="s">
        <v>15</v>
      </c>
      <c r="D17" s="5" t="s">
        <v>30</v>
      </c>
      <c r="E17" s="16">
        <v>28540.09</v>
      </c>
      <c r="F17" s="16">
        <v>25891.13</v>
      </c>
      <c r="G17" s="8"/>
      <c r="H17" s="9"/>
      <c r="I17" s="9"/>
      <c r="J17" s="17">
        <f>E17-F17</f>
        <v>2648.959999999999</v>
      </c>
      <c r="K17" s="9"/>
      <c r="L17" s="9"/>
      <c r="M17" s="9"/>
    </row>
    <row r="18" spans="1:13" ht="12.75">
      <c r="A18" s="1" t="s">
        <v>13</v>
      </c>
      <c r="B18" s="5" t="s">
        <v>14</v>
      </c>
      <c r="C18" s="5" t="s">
        <v>15</v>
      </c>
      <c r="D18" s="5" t="s">
        <v>31</v>
      </c>
      <c r="E18" s="16">
        <v>234153.42</v>
      </c>
      <c r="F18" s="16">
        <v>211746.65</v>
      </c>
      <c r="G18" s="8"/>
      <c r="H18" s="9"/>
      <c r="I18" s="9"/>
      <c r="J18" s="17">
        <f>E18-F18</f>
        <v>22406.77000000002</v>
      </c>
      <c r="K18" s="9"/>
      <c r="L18" s="9"/>
      <c r="M18" s="9"/>
    </row>
    <row r="19" spans="1:13" ht="12.75">
      <c r="A19" s="1" t="s">
        <v>13</v>
      </c>
      <c r="B19" s="5" t="s">
        <v>14</v>
      </c>
      <c r="C19" s="5" t="s">
        <v>15</v>
      </c>
      <c r="D19" s="5" t="s">
        <v>32</v>
      </c>
      <c r="E19" s="16">
        <v>2766.68</v>
      </c>
      <c r="F19" s="16">
        <v>2714.72</v>
      </c>
      <c r="G19" s="8"/>
      <c r="H19" s="9"/>
      <c r="I19" s="9"/>
      <c r="J19" s="17">
        <f>E19-F19</f>
        <v>51.960000000000036</v>
      </c>
      <c r="K19" s="9"/>
      <c r="L19" s="9"/>
      <c r="M19" s="9"/>
    </row>
    <row r="20" spans="1:13" ht="12.75">
      <c r="A20" s="1" t="s">
        <v>13</v>
      </c>
      <c r="B20" s="5" t="s">
        <v>14</v>
      </c>
      <c r="C20" s="5" t="s">
        <v>15</v>
      </c>
      <c r="D20" s="5" t="s">
        <v>33</v>
      </c>
      <c r="E20" s="16">
        <v>2339.1</v>
      </c>
      <c r="F20" s="16">
        <v>1845.77</v>
      </c>
      <c r="G20" s="8"/>
      <c r="H20" s="9"/>
      <c r="I20" s="9"/>
      <c r="J20" s="17">
        <f>E20-F20</f>
        <v>493.3299999999999</v>
      </c>
      <c r="K20" s="9"/>
      <c r="L20" s="9"/>
      <c r="M20" s="9"/>
    </row>
    <row r="21" spans="1:13" ht="12.75">
      <c r="A21" s="1" t="s">
        <v>13</v>
      </c>
      <c r="B21" s="5" t="s">
        <v>14</v>
      </c>
      <c r="C21" s="5" t="s">
        <v>15</v>
      </c>
      <c r="D21" s="5" t="s">
        <v>34</v>
      </c>
      <c r="E21" s="16">
        <v>106704</v>
      </c>
      <c r="F21" s="16">
        <v>98608.09</v>
      </c>
      <c r="G21" s="8"/>
      <c r="H21" s="9"/>
      <c r="I21" s="9"/>
      <c r="J21" s="17">
        <f>E21-F21</f>
        <v>8095.9100000000035</v>
      </c>
      <c r="K21" s="9"/>
      <c r="L21" s="9"/>
      <c r="M21" s="9"/>
    </row>
    <row r="22" spans="1:13" ht="12.75">
      <c r="A22" s="1" t="s">
        <v>13</v>
      </c>
      <c r="B22" s="5" t="s">
        <v>14</v>
      </c>
      <c r="C22" s="5" t="s">
        <v>15</v>
      </c>
      <c r="D22" s="5" t="s">
        <v>35</v>
      </c>
      <c r="E22" s="16">
        <v>313.28</v>
      </c>
      <c r="F22" s="16">
        <v>308.55</v>
      </c>
      <c r="G22" s="8"/>
      <c r="H22" s="9"/>
      <c r="I22" s="9"/>
      <c r="J22" s="17">
        <f>E22-F22</f>
        <v>4.729999999999961</v>
      </c>
      <c r="K22" s="9"/>
      <c r="L22" s="9"/>
      <c r="M22" s="9"/>
    </row>
    <row r="23" spans="1:13" ht="12.75">
      <c r="A23" s="1" t="s">
        <v>13</v>
      </c>
      <c r="B23" s="5" t="s">
        <v>14</v>
      </c>
      <c r="C23" s="5" t="s">
        <v>15</v>
      </c>
      <c r="D23" s="5" t="s">
        <v>36</v>
      </c>
      <c r="E23" s="16">
        <v>0</v>
      </c>
      <c r="F23" s="16">
        <v>5245.11</v>
      </c>
      <c r="G23" s="8"/>
      <c r="H23" s="9"/>
      <c r="I23" s="9"/>
      <c r="J23" s="17">
        <f>E23-F23</f>
        <v>-5245.11</v>
      </c>
      <c r="K23" s="9"/>
      <c r="L23" s="9"/>
      <c r="M23" s="9"/>
    </row>
    <row r="24" spans="1:13" ht="12.75">
      <c r="A24" s="1" t="s">
        <v>13</v>
      </c>
      <c r="B24" s="5" t="s">
        <v>14</v>
      </c>
      <c r="C24" s="5" t="s">
        <v>15</v>
      </c>
      <c r="D24" s="5" t="s">
        <v>37</v>
      </c>
      <c r="E24" s="16">
        <v>567785.26</v>
      </c>
      <c r="F24" s="16">
        <v>504164.05</v>
      </c>
      <c r="G24" s="8"/>
      <c r="H24" s="9"/>
      <c r="I24" s="9"/>
      <c r="J24" s="17">
        <f>E24-F24</f>
        <v>63621.21000000002</v>
      </c>
      <c r="K24" s="9"/>
      <c r="L24" s="9"/>
      <c r="M24" s="9"/>
    </row>
    <row r="25" spans="2:13" ht="12.75">
      <c r="B25" s="5"/>
      <c r="C25" s="5"/>
      <c r="D25" s="10" t="s">
        <v>38</v>
      </c>
      <c r="E25" s="11">
        <f>E3+E4+E5+E6+E7+E9+E10+E11+E12+E13+E15+E20+E14</f>
        <v>145709.1</v>
      </c>
      <c r="F25" s="11">
        <f>F3+F4+F5+F6+F7+F9+F10+F11+F12+F13+F15+F20+F14</f>
        <v>114816.90999999999</v>
      </c>
      <c r="G25" s="8"/>
      <c r="H25" s="9"/>
      <c r="I25" s="9"/>
      <c r="J25" s="17">
        <f>E25-F25</f>
        <v>30892.190000000017</v>
      </c>
      <c r="K25" s="9"/>
      <c r="L25" s="9"/>
      <c r="M25" s="9"/>
    </row>
    <row r="26" spans="1:13" ht="12.75">
      <c r="A26" s="1" t="s">
        <v>13</v>
      </c>
      <c r="B26" s="5" t="s">
        <v>39</v>
      </c>
      <c r="C26" s="5" t="s">
        <v>40</v>
      </c>
      <c r="D26" s="5" t="s">
        <v>16</v>
      </c>
      <c r="E26" s="16">
        <v>61912.4</v>
      </c>
      <c r="F26" s="16">
        <v>54572.4</v>
      </c>
      <c r="G26" s="8"/>
      <c r="H26" s="9"/>
      <c r="I26" s="9"/>
      <c r="J26" s="17">
        <f>E26-F26</f>
        <v>7340</v>
      </c>
      <c r="K26" s="9"/>
      <c r="L26" s="9"/>
      <c r="M26" s="9"/>
    </row>
    <row r="27" spans="1:13" ht="12.75">
      <c r="A27" s="1" t="s">
        <v>13</v>
      </c>
      <c r="B27" s="5" t="s">
        <v>39</v>
      </c>
      <c r="C27" s="5" t="s">
        <v>40</v>
      </c>
      <c r="D27" s="5" t="s">
        <v>41</v>
      </c>
      <c r="E27" s="16">
        <v>7731.48</v>
      </c>
      <c r="F27" s="16">
        <v>7319.03</v>
      </c>
      <c r="G27" s="8"/>
      <c r="H27" s="9"/>
      <c r="I27" s="9"/>
      <c r="J27" s="17">
        <f>E27-F27</f>
        <v>412.4499999999998</v>
      </c>
      <c r="K27" s="9"/>
      <c r="L27" s="9"/>
      <c r="M27" s="9"/>
    </row>
    <row r="28" spans="1:13" ht="12.75">
      <c r="A28" s="1" t="s">
        <v>13</v>
      </c>
      <c r="B28" s="5" t="s">
        <v>39</v>
      </c>
      <c r="C28" s="5" t="s">
        <v>40</v>
      </c>
      <c r="D28" s="5" t="s">
        <v>17</v>
      </c>
      <c r="E28" s="16">
        <v>18867.18</v>
      </c>
      <c r="F28" s="16">
        <v>16656.11</v>
      </c>
      <c r="G28" s="8"/>
      <c r="H28" s="9"/>
      <c r="I28" s="9"/>
      <c r="J28" s="17">
        <f>E28-F28</f>
        <v>2211.0699999999997</v>
      </c>
      <c r="K28" s="9"/>
      <c r="L28" s="9"/>
      <c r="M28" s="9"/>
    </row>
    <row r="29" spans="1:13" ht="12.75">
      <c r="A29" s="1" t="s">
        <v>13</v>
      </c>
      <c r="B29" s="5" t="s">
        <v>39</v>
      </c>
      <c r="C29" s="5" t="s">
        <v>40</v>
      </c>
      <c r="D29" s="5" t="s">
        <v>18</v>
      </c>
      <c r="E29" s="16">
        <v>18867.18</v>
      </c>
      <c r="F29" s="16">
        <v>16656.06</v>
      </c>
      <c r="G29" s="8"/>
      <c r="H29" s="9"/>
      <c r="I29" s="9"/>
      <c r="J29" s="17">
        <f>E29-F29</f>
        <v>2211.119999999999</v>
      </c>
      <c r="K29" s="9"/>
      <c r="L29" s="9"/>
      <c r="M29" s="9"/>
    </row>
    <row r="30" spans="1:13" ht="12.75">
      <c r="A30" s="1" t="s">
        <v>13</v>
      </c>
      <c r="B30" s="5" t="s">
        <v>39</v>
      </c>
      <c r="C30" s="5" t="s">
        <v>40</v>
      </c>
      <c r="D30" s="5" t="s">
        <v>19</v>
      </c>
      <c r="E30" s="16">
        <v>10075.14</v>
      </c>
      <c r="F30" s="16">
        <v>8880.12</v>
      </c>
      <c r="G30" s="8"/>
      <c r="H30" s="9"/>
      <c r="I30" s="9"/>
      <c r="J30" s="17">
        <f>E30-F30</f>
        <v>1195.0199999999986</v>
      </c>
      <c r="K30" s="9"/>
      <c r="L30" s="9"/>
      <c r="M30" s="9"/>
    </row>
    <row r="31" spans="1:13" ht="12.75">
      <c r="A31" s="1" t="s">
        <v>13</v>
      </c>
      <c r="B31" s="5" t="s">
        <v>39</v>
      </c>
      <c r="C31" s="5" t="s">
        <v>40</v>
      </c>
      <c r="D31" s="5" t="s">
        <v>42</v>
      </c>
      <c r="E31" s="16">
        <v>167284.98</v>
      </c>
      <c r="F31" s="16">
        <v>149494.11</v>
      </c>
      <c r="G31" s="8"/>
      <c r="H31" s="9"/>
      <c r="I31" s="9"/>
      <c r="J31" s="17">
        <f>E31-F31</f>
        <v>17790.870000000024</v>
      </c>
      <c r="K31" s="9"/>
      <c r="L31" s="9"/>
      <c r="M31" s="9"/>
    </row>
    <row r="32" spans="1:13" ht="12.75">
      <c r="A32" s="1" t="s">
        <v>13</v>
      </c>
      <c r="B32" s="5" t="s">
        <v>39</v>
      </c>
      <c r="C32" s="5" t="s">
        <v>40</v>
      </c>
      <c r="D32" s="5" t="s">
        <v>43</v>
      </c>
      <c r="E32" s="16">
        <v>5548.18</v>
      </c>
      <c r="F32" s="16">
        <v>4765.25</v>
      </c>
      <c r="G32" s="8"/>
      <c r="H32" s="9"/>
      <c r="I32" s="9"/>
      <c r="J32" s="17">
        <f>E32-F32</f>
        <v>782.9300000000003</v>
      </c>
      <c r="K32" s="9"/>
      <c r="L32" s="9"/>
      <c r="M32" s="9"/>
    </row>
    <row r="33" spans="1:13" ht="12.75">
      <c r="A33" s="1" t="s">
        <v>13</v>
      </c>
      <c r="B33" s="5" t="s">
        <v>39</v>
      </c>
      <c r="C33" s="5" t="s">
        <v>40</v>
      </c>
      <c r="D33" s="5" t="s">
        <v>20</v>
      </c>
      <c r="E33" s="16">
        <v>2381.78</v>
      </c>
      <c r="F33" s="16">
        <v>2088.19</v>
      </c>
      <c r="G33" s="8"/>
      <c r="H33" s="9"/>
      <c r="I33" s="9"/>
      <c r="J33" s="17">
        <f>E33-F33</f>
        <v>293.59000000000015</v>
      </c>
      <c r="K33" s="9"/>
      <c r="L33" s="9"/>
      <c r="M33" s="9"/>
    </row>
    <row r="34" spans="1:13" ht="12.75">
      <c r="A34" s="1" t="s">
        <v>13</v>
      </c>
      <c r="B34" s="5" t="s">
        <v>39</v>
      </c>
      <c r="C34" s="5" t="s">
        <v>40</v>
      </c>
      <c r="D34" s="5" t="s">
        <v>21</v>
      </c>
      <c r="E34" s="16">
        <v>211625.28</v>
      </c>
      <c r="F34" s="16">
        <v>167532.06</v>
      </c>
      <c r="G34" s="8"/>
      <c r="H34" s="9"/>
      <c r="I34" s="9"/>
      <c r="J34" s="17">
        <f>E34-F34</f>
        <v>44093.22</v>
      </c>
      <c r="K34" s="9"/>
      <c r="L34" s="9"/>
      <c r="M34" s="9"/>
    </row>
    <row r="35" spans="1:13" ht="12.75">
      <c r="A35" s="1" t="s">
        <v>13</v>
      </c>
      <c r="B35" s="5" t="s">
        <v>39</v>
      </c>
      <c r="C35" s="5" t="s">
        <v>40</v>
      </c>
      <c r="D35" s="5" t="s">
        <v>44</v>
      </c>
      <c r="E35" s="16">
        <v>58205.06</v>
      </c>
      <c r="F35" s="16">
        <v>50947.16</v>
      </c>
      <c r="G35" s="8"/>
      <c r="H35" s="9"/>
      <c r="I35" s="9"/>
      <c r="J35" s="17">
        <f>E35-F35</f>
        <v>7257.899999999994</v>
      </c>
      <c r="K35" s="9"/>
      <c r="L35" s="9"/>
      <c r="M35" s="9"/>
    </row>
    <row r="36" spans="1:13" ht="12.75">
      <c r="A36" s="1" t="s">
        <v>13</v>
      </c>
      <c r="B36" s="5" t="s">
        <v>39</v>
      </c>
      <c r="C36" s="5" t="s">
        <v>40</v>
      </c>
      <c r="D36" s="5" t="s">
        <v>22</v>
      </c>
      <c r="E36" s="16">
        <v>8976.24</v>
      </c>
      <c r="F36" s="16">
        <v>7896.29</v>
      </c>
      <c r="G36" s="8"/>
      <c r="H36" s="9"/>
      <c r="I36" s="9"/>
      <c r="J36" s="17">
        <f>E36-F36</f>
        <v>1079.9499999999998</v>
      </c>
      <c r="K36" s="9"/>
      <c r="L36" s="9"/>
      <c r="M36" s="9"/>
    </row>
    <row r="37" spans="1:13" ht="12.75">
      <c r="A37" s="1" t="s">
        <v>13</v>
      </c>
      <c r="B37" s="5" t="s">
        <v>39</v>
      </c>
      <c r="C37" s="5" t="s">
        <v>40</v>
      </c>
      <c r="D37" s="5" t="s">
        <v>23</v>
      </c>
      <c r="E37" s="16">
        <v>42863.48</v>
      </c>
      <c r="F37" s="16">
        <v>37798.1</v>
      </c>
      <c r="G37" s="8"/>
      <c r="H37" s="9"/>
      <c r="I37" s="9"/>
      <c r="J37" s="17">
        <f>E37-F37</f>
        <v>5065.380000000005</v>
      </c>
      <c r="K37" s="9"/>
      <c r="L37" s="9"/>
      <c r="M37" s="9"/>
    </row>
    <row r="38" spans="1:13" ht="12.75">
      <c r="A38" s="1" t="s">
        <v>13</v>
      </c>
      <c r="B38" s="5" t="s">
        <v>39</v>
      </c>
      <c r="C38" s="5" t="s">
        <v>40</v>
      </c>
      <c r="D38" s="5" t="s">
        <v>24</v>
      </c>
      <c r="E38" s="16">
        <v>183.52</v>
      </c>
      <c r="F38" s="16">
        <v>209.1</v>
      </c>
      <c r="G38" s="8"/>
      <c r="H38" s="9"/>
      <c r="I38" s="9"/>
      <c r="J38" s="17">
        <f>E38-F38</f>
        <v>-25.579999999999984</v>
      </c>
      <c r="K38" s="9"/>
      <c r="L38" s="9"/>
      <c r="M38" s="9"/>
    </row>
    <row r="39" spans="1:13" ht="12.75">
      <c r="A39" s="1" t="s">
        <v>13</v>
      </c>
      <c r="B39" s="5" t="s">
        <v>39</v>
      </c>
      <c r="C39" s="5" t="s">
        <v>40</v>
      </c>
      <c r="D39" s="5" t="s">
        <v>25</v>
      </c>
      <c r="E39" s="16">
        <v>75286.32</v>
      </c>
      <c r="F39" s="16">
        <v>66398.03</v>
      </c>
      <c r="G39" s="8"/>
      <c r="H39" s="9"/>
      <c r="I39" s="9"/>
      <c r="J39" s="17">
        <f>E39-F39</f>
        <v>8888.290000000008</v>
      </c>
      <c r="K39" s="9"/>
      <c r="L39" s="9"/>
      <c r="M39" s="9"/>
    </row>
    <row r="40" spans="1:13" ht="12.75">
      <c r="A40" s="1" t="s">
        <v>13</v>
      </c>
      <c r="B40" s="5" t="s">
        <v>39</v>
      </c>
      <c r="C40" s="5" t="s">
        <v>40</v>
      </c>
      <c r="D40" s="5" t="s">
        <v>26</v>
      </c>
      <c r="E40" s="16">
        <v>0</v>
      </c>
      <c r="F40" s="16">
        <v>0.01</v>
      </c>
      <c r="G40" s="8"/>
      <c r="H40" s="9"/>
      <c r="I40" s="9"/>
      <c r="J40" s="17">
        <f>E40-F40</f>
        <v>-0.01</v>
      </c>
      <c r="K40" s="9"/>
      <c r="L40" s="9"/>
      <c r="M40" s="9"/>
    </row>
    <row r="41" spans="1:13" ht="12.75">
      <c r="A41" s="1" t="s">
        <v>13</v>
      </c>
      <c r="B41" s="5" t="s">
        <v>39</v>
      </c>
      <c r="C41" s="5" t="s">
        <v>40</v>
      </c>
      <c r="D41" s="5" t="s">
        <v>27</v>
      </c>
      <c r="E41" s="16">
        <v>411039.26</v>
      </c>
      <c r="F41" s="16">
        <v>362471.68</v>
      </c>
      <c r="G41" s="8"/>
      <c r="H41" s="9"/>
      <c r="I41" s="9"/>
      <c r="J41" s="17">
        <f>E41-F41</f>
        <v>48567.580000000016</v>
      </c>
      <c r="K41" s="9"/>
      <c r="L41" s="9"/>
      <c r="M41" s="9"/>
    </row>
    <row r="42" spans="1:13" ht="12.75">
      <c r="A42" s="1" t="s">
        <v>13</v>
      </c>
      <c r="B42" s="5" t="s">
        <v>39</v>
      </c>
      <c r="C42" s="5" t="s">
        <v>40</v>
      </c>
      <c r="D42" s="5" t="s">
        <v>28</v>
      </c>
      <c r="E42" s="16">
        <v>134999.12</v>
      </c>
      <c r="F42" s="16">
        <v>118910.62</v>
      </c>
      <c r="G42" s="8"/>
      <c r="H42" s="9"/>
      <c r="I42" s="9"/>
      <c r="J42" s="17">
        <f>E42-F42</f>
        <v>16088.5</v>
      </c>
      <c r="K42" s="9"/>
      <c r="L42" s="9"/>
      <c r="M42" s="9"/>
    </row>
    <row r="43" spans="1:13" ht="12.75">
      <c r="A43" s="1" t="s">
        <v>13</v>
      </c>
      <c r="B43" s="5" t="s">
        <v>39</v>
      </c>
      <c r="C43" s="5" t="s">
        <v>40</v>
      </c>
      <c r="D43" s="5" t="s">
        <v>29</v>
      </c>
      <c r="E43" s="16">
        <v>2382.88</v>
      </c>
      <c r="F43" s="16">
        <v>2047.69</v>
      </c>
      <c r="G43" s="8"/>
      <c r="H43" s="9"/>
      <c r="I43" s="9"/>
      <c r="J43" s="17">
        <f>E43-F43</f>
        <v>335.19000000000005</v>
      </c>
      <c r="K43" s="9"/>
      <c r="L43" s="9"/>
      <c r="M43" s="9"/>
    </row>
    <row r="44" spans="1:13" ht="12.75">
      <c r="A44" s="1" t="s">
        <v>13</v>
      </c>
      <c r="B44" s="5" t="s">
        <v>39</v>
      </c>
      <c r="C44" s="5" t="s">
        <v>40</v>
      </c>
      <c r="D44" s="5" t="s">
        <v>30</v>
      </c>
      <c r="E44" s="16">
        <v>124984.74</v>
      </c>
      <c r="F44" s="16">
        <v>98962.54</v>
      </c>
      <c r="G44" s="8"/>
      <c r="H44" s="9"/>
      <c r="I44" s="9"/>
      <c r="J44" s="17">
        <f>E44-F44</f>
        <v>26022.20000000001</v>
      </c>
      <c r="K44" s="9"/>
      <c r="L44" s="9"/>
      <c r="M44" s="9"/>
    </row>
    <row r="45" spans="1:13" ht="12.75">
      <c r="A45" s="1" t="s">
        <v>13</v>
      </c>
      <c r="B45" s="5" t="s">
        <v>39</v>
      </c>
      <c r="C45" s="5" t="s">
        <v>40</v>
      </c>
      <c r="D45" s="5" t="s">
        <v>31</v>
      </c>
      <c r="E45" s="16">
        <v>1404558.48</v>
      </c>
      <c r="F45" s="16">
        <v>1243601.13</v>
      </c>
      <c r="G45" s="8"/>
      <c r="H45" s="9"/>
      <c r="I45" s="9"/>
      <c r="J45" s="17">
        <f>E45-F45</f>
        <v>160957.3500000001</v>
      </c>
      <c r="K45" s="9"/>
      <c r="L45" s="9"/>
      <c r="M45" s="9"/>
    </row>
    <row r="46" spans="1:13" ht="12.75">
      <c r="A46" s="1" t="s">
        <v>13</v>
      </c>
      <c r="B46" s="5" t="s">
        <v>39</v>
      </c>
      <c r="C46" s="5" t="s">
        <v>40</v>
      </c>
      <c r="D46" s="5" t="s">
        <v>32</v>
      </c>
      <c r="E46" s="16">
        <v>3033.59</v>
      </c>
      <c r="F46" s="16">
        <v>3033.37</v>
      </c>
      <c r="G46" s="8"/>
      <c r="H46" s="9"/>
      <c r="I46" s="9"/>
      <c r="J46" s="17">
        <f>E46-F46</f>
        <v>0.22000000000025466</v>
      </c>
      <c r="K46" s="9"/>
      <c r="L46" s="9"/>
      <c r="M46" s="9"/>
    </row>
    <row r="47" spans="1:13" ht="12.75">
      <c r="A47" s="1" t="s">
        <v>13</v>
      </c>
      <c r="B47" s="5" t="s">
        <v>39</v>
      </c>
      <c r="C47" s="5" t="s">
        <v>40</v>
      </c>
      <c r="D47" s="5" t="s">
        <v>33</v>
      </c>
      <c r="E47" s="16">
        <v>12274.82</v>
      </c>
      <c r="F47" s="16">
        <v>10840.35</v>
      </c>
      <c r="G47" s="8"/>
      <c r="H47" s="9"/>
      <c r="I47" s="9"/>
      <c r="J47" s="17">
        <f>E47-F47</f>
        <v>1434.4699999999993</v>
      </c>
      <c r="K47" s="9"/>
      <c r="L47" s="9"/>
      <c r="M47" s="9"/>
    </row>
    <row r="48" spans="1:13" ht="12.75">
      <c r="A48" s="1" t="s">
        <v>13</v>
      </c>
      <c r="B48" s="5" t="s">
        <v>39</v>
      </c>
      <c r="C48" s="5" t="s">
        <v>40</v>
      </c>
      <c r="D48" s="5" t="s">
        <v>34</v>
      </c>
      <c r="E48" s="16">
        <v>857990.55</v>
      </c>
      <c r="F48" s="16">
        <v>723127.56</v>
      </c>
      <c r="G48" s="8"/>
      <c r="H48" s="9"/>
      <c r="I48" s="9"/>
      <c r="J48" s="17">
        <f>E48-F48</f>
        <v>134862.99</v>
      </c>
      <c r="K48" s="9"/>
      <c r="L48" s="9"/>
      <c r="M48" s="9"/>
    </row>
    <row r="49" spans="1:13" ht="12.75">
      <c r="A49" s="1" t="s">
        <v>13</v>
      </c>
      <c r="B49" s="5" t="s">
        <v>39</v>
      </c>
      <c r="C49" s="5" t="s">
        <v>40</v>
      </c>
      <c r="D49" s="5" t="s">
        <v>35</v>
      </c>
      <c r="E49" s="16">
        <v>45.54</v>
      </c>
      <c r="F49" s="16">
        <v>45.43</v>
      </c>
      <c r="G49" s="8"/>
      <c r="H49" s="9"/>
      <c r="I49" s="9"/>
      <c r="J49" s="17">
        <f>E49-F49</f>
        <v>0.10999999999999943</v>
      </c>
      <c r="K49" s="9"/>
      <c r="L49" s="9"/>
      <c r="M49" s="9"/>
    </row>
    <row r="50" spans="1:13" ht="12.75">
      <c r="A50" s="1" t="s">
        <v>13</v>
      </c>
      <c r="B50" s="5" t="s">
        <v>39</v>
      </c>
      <c r="C50" s="5" t="s">
        <v>40</v>
      </c>
      <c r="D50" s="5" t="s">
        <v>36</v>
      </c>
      <c r="E50" s="16">
        <v>0</v>
      </c>
      <c r="F50" s="16">
        <v>9157.94</v>
      </c>
      <c r="G50" s="8"/>
      <c r="H50" s="9"/>
      <c r="I50" s="9"/>
      <c r="J50" s="17">
        <f>E50-F50</f>
        <v>-9157.94</v>
      </c>
      <c r="K50" s="9"/>
      <c r="L50" s="9"/>
      <c r="M50" s="9"/>
    </row>
    <row r="51" spans="1:13" ht="12.75">
      <c r="A51" s="1" t="s">
        <v>13</v>
      </c>
      <c r="B51" s="5" t="s">
        <v>39</v>
      </c>
      <c r="C51" s="5" t="s">
        <v>40</v>
      </c>
      <c r="D51" s="5" t="s">
        <v>37</v>
      </c>
      <c r="E51" s="16">
        <v>3641117.2</v>
      </c>
      <c r="F51" s="16">
        <v>3163410.33</v>
      </c>
      <c r="G51" s="8"/>
      <c r="H51" s="9"/>
      <c r="I51" s="9"/>
      <c r="J51" s="17">
        <f>E51-F51</f>
        <v>477706.8700000001</v>
      </c>
      <c r="K51" s="9"/>
      <c r="L51" s="9"/>
      <c r="M51" s="9"/>
    </row>
    <row r="52" spans="2:13" ht="12.75">
      <c r="B52" s="5"/>
      <c r="C52" s="5"/>
      <c r="D52" s="10" t="s">
        <v>45</v>
      </c>
      <c r="E52" s="11">
        <f>E47+E42+E41+E40+E39+E38+E37+E36+E33+E30+E29+E28+E27+E26</f>
        <v>805457.9200000002</v>
      </c>
      <c r="F52" s="11">
        <f>F47+F42+F41+F40+F39+F38+F37+F36+F33+F30+F29+F28+F27+F26</f>
        <v>710696.0900000001</v>
      </c>
      <c r="G52" s="8"/>
      <c r="H52" s="9"/>
      <c r="I52" s="9"/>
      <c r="J52" s="17">
        <f>E52-F52</f>
        <v>94761.83000000007</v>
      </c>
      <c r="K52" s="9"/>
      <c r="L52" s="9"/>
      <c r="M52" s="9"/>
    </row>
    <row r="53" spans="1:13" ht="12.75">
      <c r="A53" s="1" t="s">
        <v>13</v>
      </c>
      <c r="B53" s="5" t="s">
        <v>39</v>
      </c>
      <c r="C53" s="5" t="s">
        <v>46</v>
      </c>
      <c r="D53" s="5" t="s">
        <v>16</v>
      </c>
      <c r="E53" s="16">
        <v>48797.88</v>
      </c>
      <c r="F53" s="16">
        <v>41440.48</v>
      </c>
      <c r="G53" s="8"/>
      <c r="H53" s="9"/>
      <c r="I53" s="9"/>
      <c r="J53" s="17">
        <f>E53-F53</f>
        <v>7357.399999999994</v>
      </c>
      <c r="K53" s="9"/>
      <c r="L53" s="9"/>
      <c r="M53" s="9"/>
    </row>
    <row r="54" spans="1:13" ht="12.75">
      <c r="A54" s="1" t="s">
        <v>13</v>
      </c>
      <c r="B54" s="5" t="s">
        <v>39</v>
      </c>
      <c r="C54" s="5" t="s">
        <v>46</v>
      </c>
      <c r="D54" s="5" t="s">
        <v>41</v>
      </c>
      <c r="E54" s="16">
        <v>10647.74</v>
      </c>
      <c r="F54" s="16">
        <v>8280.92</v>
      </c>
      <c r="G54" s="8"/>
      <c r="H54" s="9"/>
      <c r="I54" s="9"/>
      <c r="J54" s="17">
        <f>E54-F54</f>
        <v>2366.8199999999997</v>
      </c>
      <c r="K54" s="9"/>
      <c r="L54" s="9"/>
      <c r="M54" s="9"/>
    </row>
    <row r="55" spans="1:13" ht="12.75">
      <c r="A55" s="1" t="s">
        <v>13</v>
      </c>
      <c r="B55" s="5" t="s">
        <v>39</v>
      </c>
      <c r="C55" s="5" t="s">
        <v>46</v>
      </c>
      <c r="D55" s="5" t="s">
        <v>17</v>
      </c>
      <c r="E55" s="16">
        <v>14870.84</v>
      </c>
      <c r="F55" s="16">
        <v>12645.63</v>
      </c>
      <c r="G55" s="8"/>
      <c r="H55" s="9"/>
      <c r="I55" s="9"/>
      <c r="J55" s="17">
        <f>E55-F55</f>
        <v>2225.210000000001</v>
      </c>
      <c r="K55" s="9"/>
      <c r="L55" s="9"/>
      <c r="M55" s="9"/>
    </row>
    <row r="56" spans="1:13" ht="12.75">
      <c r="A56" s="1" t="s">
        <v>13</v>
      </c>
      <c r="B56" s="5" t="s">
        <v>39</v>
      </c>
      <c r="C56" s="5" t="s">
        <v>46</v>
      </c>
      <c r="D56" s="5" t="s">
        <v>18</v>
      </c>
      <c r="E56" s="16">
        <v>14870.84</v>
      </c>
      <c r="F56" s="16">
        <v>12645.64</v>
      </c>
      <c r="G56" s="8"/>
      <c r="H56" s="9"/>
      <c r="I56" s="9"/>
      <c r="J56" s="17">
        <f>E56-F56</f>
        <v>2225.2000000000007</v>
      </c>
      <c r="K56" s="9"/>
      <c r="L56" s="9"/>
      <c r="M56" s="9"/>
    </row>
    <row r="57" spans="1:13" ht="12.75">
      <c r="A57" s="1" t="s">
        <v>13</v>
      </c>
      <c r="B57" s="5" t="s">
        <v>39</v>
      </c>
      <c r="C57" s="5" t="s">
        <v>46</v>
      </c>
      <c r="D57" s="5" t="s">
        <v>19</v>
      </c>
      <c r="E57" s="16">
        <v>7941.52</v>
      </c>
      <c r="F57" s="16">
        <v>6742.97</v>
      </c>
      <c r="G57" s="8"/>
      <c r="H57" s="9"/>
      <c r="I57" s="9"/>
      <c r="J57" s="17">
        <f>E57-F57</f>
        <v>1198.5500000000002</v>
      </c>
      <c r="K57" s="9"/>
      <c r="L57" s="9"/>
      <c r="M57" s="9"/>
    </row>
    <row r="58" spans="1:13" ht="12.75">
      <c r="A58" s="1" t="s">
        <v>13</v>
      </c>
      <c r="B58" s="5" t="s">
        <v>39</v>
      </c>
      <c r="C58" s="5" t="s">
        <v>46</v>
      </c>
      <c r="D58" s="5" t="s">
        <v>42</v>
      </c>
      <c r="E58" s="16">
        <v>457615.98</v>
      </c>
      <c r="F58" s="16">
        <v>372158</v>
      </c>
      <c r="G58" s="8"/>
      <c r="H58" s="9"/>
      <c r="I58" s="9"/>
      <c r="J58" s="17">
        <f>E58-F58</f>
        <v>85457.97999999998</v>
      </c>
      <c r="K58" s="9"/>
      <c r="L58" s="9"/>
      <c r="M58" s="9"/>
    </row>
    <row r="59" spans="1:13" ht="12.75">
      <c r="A59" s="1" t="s">
        <v>13</v>
      </c>
      <c r="B59" s="5" t="s">
        <v>39</v>
      </c>
      <c r="C59" s="5" t="s">
        <v>46</v>
      </c>
      <c r="D59" s="5" t="s">
        <v>43</v>
      </c>
      <c r="E59" s="16">
        <v>14022.28</v>
      </c>
      <c r="F59" s="16">
        <v>11765.62</v>
      </c>
      <c r="G59" s="8"/>
      <c r="H59" s="9"/>
      <c r="I59" s="9"/>
      <c r="J59" s="17">
        <f>E59-F59</f>
        <v>2256.66</v>
      </c>
      <c r="K59" s="9"/>
      <c r="L59" s="9"/>
      <c r="M59" s="9"/>
    </row>
    <row r="60" spans="1:13" ht="12.75">
      <c r="A60" s="1" t="s">
        <v>13</v>
      </c>
      <c r="B60" s="5" t="s">
        <v>39</v>
      </c>
      <c r="C60" s="5" t="s">
        <v>46</v>
      </c>
      <c r="D60" s="5" t="s">
        <v>20</v>
      </c>
      <c r="E60" s="16">
        <v>1877.52</v>
      </c>
      <c r="F60" s="16">
        <v>1585.84</v>
      </c>
      <c r="G60" s="8"/>
      <c r="H60" s="9"/>
      <c r="I60" s="9"/>
      <c r="J60" s="17">
        <f>E60-F60</f>
        <v>291.68000000000006</v>
      </c>
      <c r="K60" s="9"/>
      <c r="L60" s="9"/>
      <c r="M60" s="9"/>
    </row>
    <row r="61" spans="1:13" ht="12.75">
      <c r="A61" s="1" t="s">
        <v>13</v>
      </c>
      <c r="B61" s="5" t="s">
        <v>39</v>
      </c>
      <c r="C61" s="5" t="s">
        <v>46</v>
      </c>
      <c r="D61" s="5" t="s">
        <v>21</v>
      </c>
      <c r="E61" s="16">
        <v>237978.62</v>
      </c>
      <c r="F61" s="16">
        <v>192879.18</v>
      </c>
      <c r="G61" s="8"/>
      <c r="H61" s="9"/>
      <c r="I61" s="9"/>
      <c r="J61" s="17">
        <f>E61-F61</f>
        <v>45099.44</v>
      </c>
      <c r="K61" s="9"/>
      <c r="L61" s="9"/>
      <c r="M61" s="9"/>
    </row>
    <row r="62" spans="1:13" ht="12.75">
      <c r="A62" s="1" t="s">
        <v>13</v>
      </c>
      <c r="B62" s="5" t="s">
        <v>39</v>
      </c>
      <c r="C62" s="5" t="s">
        <v>46</v>
      </c>
      <c r="D62" s="5" t="s">
        <v>44</v>
      </c>
      <c r="E62" s="16">
        <v>155337.31</v>
      </c>
      <c r="F62" s="16">
        <v>126363.45</v>
      </c>
      <c r="G62" s="8"/>
      <c r="H62" s="9"/>
      <c r="I62" s="9"/>
      <c r="J62" s="17">
        <f>E62-F62</f>
        <v>28973.86</v>
      </c>
      <c r="K62" s="9"/>
      <c r="L62" s="9"/>
      <c r="M62" s="9"/>
    </row>
    <row r="63" spans="1:13" ht="12.75">
      <c r="A63" s="1" t="s">
        <v>13</v>
      </c>
      <c r="B63" s="5" t="s">
        <v>39</v>
      </c>
      <c r="C63" s="5" t="s">
        <v>46</v>
      </c>
      <c r="D63" s="5" t="s">
        <v>22</v>
      </c>
      <c r="E63" s="16">
        <v>7074.92</v>
      </c>
      <c r="F63" s="16">
        <v>5996.68</v>
      </c>
      <c r="G63" s="8"/>
      <c r="H63" s="9"/>
      <c r="I63" s="9"/>
      <c r="J63" s="17">
        <f>E63-F63</f>
        <v>1078.2399999999998</v>
      </c>
      <c r="K63" s="9"/>
      <c r="L63" s="9"/>
      <c r="M63" s="9"/>
    </row>
    <row r="64" spans="1:13" ht="12.75">
      <c r="A64" s="1" t="s">
        <v>13</v>
      </c>
      <c r="B64" s="5" t="s">
        <v>39</v>
      </c>
      <c r="C64" s="5" t="s">
        <v>46</v>
      </c>
      <c r="D64" s="5" t="s">
        <v>23</v>
      </c>
      <c r="E64" s="16">
        <v>33783.98</v>
      </c>
      <c r="F64" s="16">
        <v>28703.3</v>
      </c>
      <c r="G64" s="8"/>
      <c r="H64" s="9"/>
      <c r="I64" s="9"/>
      <c r="J64" s="17">
        <f>E64-F64</f>
        <v>5080.680000000004</v>
      </c>
      <c r="K64" s="9"/>
      <c r="L64" s="9"/>
      <c r="M64" s="9"/>
    </row>
    <row r="65" spans="1:13" ht="12.75">
      <c r="A65" s="1" t="s">
        <v>13</v>
      </c>
      <c r="B65" s="5" t="s">
        <v>39</v>
      </c>
      <c r="C65" s="5" t="s">
        <v>46</v>
      </c>
      <c r="D65" s="5" t="s">
        <v>24</v>
      </c>
      <c r="E65" s="16">
        <v>144.72</v>
      </c>
      <c r="F65" s="16">
        <v>155.91</v>
      </c>
      <c r="G65" s="8"/>
      <c r="H65" s="9"/>
      <c r="I65" s="9"/>
      <c r="J65" s="17">
        <f>E65-F65</f>
        <v>-11.189999999999998</v>
      </c>
      <c r="K65" s="9"/>
      <c r="L65" s="9"/>
      <c r="M65" s="9"/>
    </row>
    <row r="66" spans="1:13" ht="12.75">
      <c r="A66" s="1" t="s">
        <v>13</v>
      </c>
      <c r="B66" s="5" t="s">
        <v>39</v>
      </c>
      <c r="C66" s="5" t="s">
        <v>46</v>
      </c>
      <c r="D66" s="5" t="s">
        <v>25</v>
      </c>
      <c r="E66" s="16">
        <v>59340.22</v>
      </c>
      <c r="F66" s="16">
        <v>50420.58</v>
      </c>
      <c r="G66" s="8"/>
      <c r="H66" s="9"/>
      <c r="I66" s="9"/>
      <c r="J66" s="17">
        <f>E66-F66</f>
        <v>8919.64</v>
      </c>
      <c r="K66" s="9"/>
      <c r="L66" s="9"/>
      <c r="M66" s="9"/>
    </row>
    <row r="67" spans="1:13" ht="12.75">
      <c r="A67" s="1" t="s">
        <v>13</v>
      </c>
      <c r="B67" s="5" t="s">
        <v>39</v>
      </c>
      <c r="C67" s="5" t="s">
        <v>46</v>
      </c>
      <c r="D67" s="5" t="s">
        <v>26</v>
      </c>
      <c r="E67" s="16">
        <v>0</v>
      </c>
      <c r="F67" s="16">
        <v>0</v>
      </c>
      <c r="G67" s="8"/>
      <c r="H67" s="9"/>
      <c r="I67" s="9"/>
      <c r="J67" s="17">
        <f>E67-F67</f>
        <v>0</v>
      </c>
      <c r="K67" s="9"/>
      <c r="L67" s="9"/>
      <c r="M67" s="9"/>
    </row>
    <row r="68" spans="1:13" ht="12.75">
      <c r="A68" s="1" t="s">
        <v>13</v>
      </c>
      <c r="B68" s="5" t="s">
        <v>39</v>
      </c>
      <c r="C68" s="5" t="s">
        <v>46</v>
      </c>
      <c r="D68" s="5" t="s">
        <v>27</v>
      </c>
      <c r="E68" s="16">
        <v>323975.42</v>
      </c>
      <c r="F68" s="16">
        <v>275236.07</v>
      </c>
      <c r="G68" s="8"/>
      <c r="H68" s="9"/>
      <c r="I68" s="9"/>
      <c r="J68" s="17">
        <f>E68-F68</f>
        <v>48739.34999999998</v>
      </c>
      <c r="K68" s="9"/>
      <c r="L68" s="9"/>
      <c r="M68" s="9"/>
    </row>
    <row r="69" spans="1:13" ht="12.75">
      <c r="A69" s="1" t="s">
        <v>13</v>
      </c>
      <c r="B69" s="5" t="s">
        <v>39</v>
      </c>
      <c r="C69" s="5" t="s">
        <v>46</v>
      </c>
      <c r="D69" s="5" t="s">
        <v>28</v>
      </c>
      <c r="E69" s="16">
        <v>106403.14</v>
      </c>
      <c r="F69" s="16">
        <v>90304.06</v>
      </c>
      <c r="G69" s="8"/>
      <c r="H69" s="9"/>
      <c r="I69" s="9"/>
      <c r="J69" s="17">
        <f>E69-F69</f>
        <v>16099.080000000002</v>
      </c>
      <c r="K69" s="9"/>
      <c r="L69" s="9"/>
      <c r="M69" s="9"/>
    </row>
    <row r="70" spans="1:13" ht="12.75">
      <c r="A70" s="1" t="s">
        <v>13</v>
      </c>
      <c r="B70" s="5" t="s">
        <v>39</v>
      </c>
      <c r="C70" s="5" t="s">
        <v>46</v>
      </c>
      <c r="D70" s="5" t="s">
        <v>29</v>
      </c>
      <c r="E70" s="16">
        <v>6024.48</v>
      </c>
      <c r="F70" s="16">
        <v>5057.7</v>
      </c>
      <c r="G70" s="8"/>
      <c r="H70" s="9"/>
      <c r="I70" s="9"/>
      <c r="J70" s="17">
        <f>E70-F70</f>
        <v>966.7799999999997</v>
      </c>
      <c r="K70" s="9"/>
      <c r="L70" s="9"/>
      <c r="M70" s="9"/>
    </row>
    <row r="71" spans="1:13" ht="12.75">
      <c r="A71" s="1" t="s">
        <v>13</v>
      </c>
      <c r="B71" s="5" t="s">
        <v>39</v>
      </c>
      <c r="C71" s="5" t="s">
        <v>46</v>
      </c>
      <c r="D71" s="5" t="s">
        <v>30</v>
      </c>
      <c r="E71" s="16">
        <v>140549.11</v>
      </c>
      <c r="F71" s="16">
        <v>113929.4</v>
      </c>
      <c r="G71" s="8"/>
      <c r="H71" s="9"/>
      <c r="I71" s="9"/>
      <c r="J71" s="17">
        <f>E71-F71</f>
        <v>26619.709999999992</v>
      </c>
      <c r="K71" s="9"/>
      <c r="L71" s="9"/>
      <c r="M71" s="9"/>
    </row>
    <row r="72" spans="1:13" ht="12.75">
      <c r="A72" s="1" t="s">
        <v>13</v>
      </c>
      <c r="B72" s="5" t="s">
        <v>39</v>
      </c>
      <c r="C72" s="5" t="s">
        <v>46</v>
      </c>
      <c r="D72" s="5" t="s">
        <v>31</v>
      </c>
      <c r="E72" s="16">
        <v>1107089.1</v>
      </c>
      <c r="F72" s="16">
        <v>943880.17</v>
      </c>
      <c r="G72" s="8"/>
      <c r="H72" s="9"/>
      <c r="I72" s="9"/>
      <c r="J72" s="17">
        <f>E72-F72</f>
        <v>163208.93000000005</v>
      </c>
      <c r="K72" s="9"/>
      <c r="L72" s="9"/>
      <c r="M72" s="9"/>
    </row>
    <row r="73" spans="1:13" ht="12.75">
      <c r="A73" s="1" t="s">
        <v>13</v>
      </c>
      <c r="B73" s="5" t="s">
        <v>39</v>
      </c>
      <c r="C73" s="5" t="s">
        <v>46</v>
      </c>
      <c r="D73" s="5" t="s">
        <v>33</v>
      </c>
      <c r="E73" s="16">
        <v>9675.62</v>
      </c>
      <c r="F73" s="16">
        <v>8232.94</v>
      </c>
      <c r="G73" s="8"/>
      <c r="H73" s="9"/>
      <c r="I73" s="9"/>
      <c r="J73" s="17">
        <f>E73-F73</f>
        <v>1442.6800000000003</v>
      </c>
      <c r="K73" s="9"/>
      <c r="L73" s="9"/>
      <c r="M73" s="9"/>
    </row>
    <row r="74" spans="1:13" ht="12.75">
      <c r="A74" s="1" t="s">
        <v>13</v>
      </c>
      <c r="B74" s="5" t="s">
        <v>39</v>
      </c>
      <c r="C74" s="5" t="s">
        <v>46</v>
      </c>
      <c r="D74" s="5" t="s">
        <v>34</v>
      </c>
      <c r="E74" s="16">
        <v>582884.62</v>
      </c>
      <c r="F74" s="16">
        <v>489268.96</v>
      </c>
      <c r="G74" s="8"/>
      <c r="H74" s="9"/>
      <c r="I74" s="9"/>
      <c r="J74" s="17">
        <f>E74-F74</f>
        <v>93615.65999999997</v>
      </c>
      <c r="K74" s="9"/>
      <c r="L74" s="9"/>
      <c r="M74" s="9"/>
    </row>
    <row r="75" spans="1:13" ht="12.75">
      <c r="A75" s="1" t="s">
        <v>13</v>
      </c>
      <c r="B75" s="5" t="s">
        <v>39</v>
      </c>
      <c r="C75" s="5" t="s">
        <v>46</v>
      </c>
      <c r="D75" s="5" t="s">
        <v>36</v>
      </c>
      <c r="E75" s="16">
        <v>0</v>
      </c>
      <c r="F75" s="16">
        <v>32257.37</v>
      </c>
      <c r="G75" s="8"/>
      <c r="H75" s="9"/>
      <c r="I75" s="9"/>
      <c r="J75" s="17">
        <f>E75-F75</f>
        <v>-32257.37</v>
      </c>
      <c r="K75" s="9"/>
      <c r="L75" s="9"/>
      <c r="M75" s="9"/>
    </row>
    <row r="76" spans="1:13" ht="12.75">
      <c r="A76" s="1" t="s">
        <v>13</v>
      </c>
      <c r="B76" s="5" t="s">
        <v>39</v>
      </c>
      <c r="C76" s="5" t="s">
        <v>46</v>
      </c>
      <c r="D76" s="5" t="s">
        <v>37</v>
      </c>
      <c r="E76" s="16">
        <v>3340905.86</v>
      </c>
      <c r="F76" s="16">
        <v>2829950.87</v>
      </c>
      <c r="G76" s="8"/>
      <c r="H76" s="9"/>
      <c r="I76" s="9"/>
      <c r="J76" s="17">
        <f>E76-F76</f>
        <v>510954.98999999976</v>
      </c>
      <c r="K76" s="9"/>
      <c r="L76" s="9"/>
      <c r="M76" s="9"/>
    </row>
    <row r="77" spans="2:13" ht="12.75">
      <c r="B77" s="5"/>
      <c r="C77" s="5"/>
      <c r="D77" s="10" t="s">
        <v>45</v>
      </c>
      <c r="E77" s="11">
        <f>E53+E54+E55+E56+E57+E60+E63+E64+E65+E66+E67+E68+E69+E73</f>
        <v>639404.36</v>
      </c>
      <c r="F77" s="11">
        <f>F53+F54+F55+F56+F57+F60+F63+F64+F65+F66+F67+F68+F69+F73</f>
        <v>542391.02</v>
      </c>
      <c r="G77" s="8"/>
      <c r="H77" s="9"/>
      <c r="I77" s="9"/>
      <c r="J77" s="17">
        <f>E77-F77</f>
        <v>97013.33999999997</v>
      </c>
      <c r="K77" s="9"/>
      <c r="L77" s="9"/>
      <c r="M77" s="9"/>
    </row>
    <row r="78" spans="1:13" ht="12.75">
      <c r="A78" s="1" t="s">
        <v>13</v>
      </c>
      <c r="B78" s="5" t="s">
        <v>47</v>
      </c>
      <c r="C78" s="5" t="s">
        <v>48</v>
      </c>
      <c r="D78" s="5" t="s">
        <v>16</v>
      </c>
      <c r="E78" s="16">
        <v>4672.68</v>
      </c>
      <c r="F78" s="16">
        <v>3739.7</v>
      </c>
      <c r="G78" s="8"/>
      <c r="H78" s="9"/>
      <c r="I78" s="9"/>
      <c r="J78" s="17">
        <f>E78-F78</f>
        <v>932.9800000000005</v>
      </c>
      <c r="K78" s="9"/>
      <c r="L78" s="9"/>
      <c r="M78" s="9"/>
    </row>
    <row r="79" spans="1:13" ht="12.75">
      <c r="A79" s="1" t="s">
        <v>13</v>
      </c>
      <c r="B79" s="5" t="s">
        <v>47</v>
      </c>
      <c r="C79" s="5" t="s">
        <v>48</v>
      </c>
      <c r="D79" s="5" t="s">
        <v>49</v>
      </c>
      <c r="E79" s="16">
        <v>445.74</v>
      </c>
      <c r="F79" s="16">
        <v>356.8</v>
      </c>
      <c r="G79" s="8"/>
      <c r="H79" s="9"/>
      <c r="I79" s="9"/>
      <c r="J79" s="17">
        <f>E79-F79</f>
        <v>88.94</v>
      </c>
      <c r="K79" s="9"/>
      <c r="L79" s="9"/>
      <c r="M79" s="9"/>
    </row>
    <row r="80" spans="1:13" ht="12.75">
      <c r="A80" s="1" t="s">
        <v>13</v>
      </c>
      <c r="B80" s="5" t="s">
        <v>47</v>
      </c>
      <c r="C80" s="5" t="s">
        <v>48</v>
      </c>
      <c r="D80" s="5" t="s">
        <v>50</v>
      </c>
      <c r="E80" s="16">
        <v>623.94</v>
      </c>
      <c r="F80" s="16">
        <v>499.96</v>
      </c>
      <c r="G80" s="8"/>
      <c r="H80" s="9"/>
      <c r="I80" s="9"/>
      <c r="J80" s="17">
        <f>E80-F80</f>
        <v>123.98000000000008</v>
      </c>
      <c r="K80" s="9"/>
      <c r="L80" s="9"/>
      <c r="M80" s="9"/>
    </row>
    <row r="81" spans="1:13" ht="12.75">
      <c r="A81" s="1" t="s">
        <v>13</v>
      </c>
      <c r="B81" s="5" t="s">
        <v>47</v>
      </c>
      <c r="C81" s="5" t="s">
        <v>48</v>
      </c>
      <c r="D81" s="5" t="s">
        <v>18</v>
      </c>
      <c r="E81" s="16">
        <v>738.48</v>
      </c>
      <c r="F81" s="16">
        <v>590.68</v>
      </c>
      <c r="G81" s="8"/>
      <c r="H81" s="9"/>
      <c r="I81" s="9"/>
      <c r="J81" s="17">
        <f>E81-F81</f>
        <v>147.80000000000007</v>
      </c>
      <c r="K81" s="9"/>
      <c r="L81" s="9"/>
      <c r="M81" s="9"/>
    </row>
    <row r="82" spans="1:13" ht="12.75">
      <c r="A82" s="1" t="s">
        <v>13</v>
      </c>
      <c r="B82" s="5" t="s">
        <v>47</v>
      </c>
      <c r="C82" s="5" t="s">
        <v>48</v>
      </c>
      <c r="D82" s="5" t="s">
        <v>19</v>
      </c>
      <c r="E82" s="16">
        <v>598.38</v>
      </c>
      <c r="F82" s="16">
        <v>479.43</v>
      </c>
      <c r="G82" s="8"/>
      <c r="H82" s="9"/>
      <c r="I82" s="9"/>
      <c r="J82" s="17">
        <f>E82-F82</f>
        <v>118.94999999999999</v>
      </c>
      <c r="K82" s="9"/>
      <c r="L82" s="9"/>
      <c r="M82" s="9"/>
    </row>
    <row r="83" spans="1:13" ht="12.75">
      <c r="A83" s="1" t="s">
        <v>13</v>
      </c>
      <c r="B83" s="5" t="s">
        <v>47</v>
      </c>
      <c r="C83" s="5" t="s">
        <v>48</v>
      </c>
      <c r="D83" s="5" t="s">
        <v>22</v>
      </c>
      <c r="E83" s="16">
        <v>662.28</v>
      </c>
      <c r="F83" s="16">
        <v>529.46</v>
      </c>
      <c r="G83" s="8"/>
      <c r="H83" s="9"/>
      <c r="I83" s="9"/>
      <c r="J83" s="17">
        <f>E83-F83</f>
        <v>132.81999999999994</v>
      </c>
      <c r="K83" s="9"/>
      <c r="L83" s="9"/>
      <c r="M83" s="9"/>
    </row>
    <row r="84" spans="1:13" ht="12.75">
      <c r="A84" s="1" t="s">
        <v>13</v>
      </c>
      <c r="B84" s="5" t="s">
        <v>47</v>
      </c>
      <c r="C84" s="5" t="s">
        <v>48</v>
      </c>
      <c r="D84" s="5" t="s">
        <v>24</v>
      </c>
      <c r="E84" s="16">
        <v>12.84</v>
      </c>
      <c r="F84" s="16">
        <v>11.64</v>
      </c>
      <c r="G84" s="8"/>
      <c r="H84" s="9"/>
      <c r="I84" s="9"/>
      <c r="J84" s="17">
        <f>E84-F84</f>
        <v>1.1999999999999993</v>
      </c>
      <c r="K84" s="9"/>
      <c r="L84" s="9"/>
      <c r="M84" s="9"/>
    </row>
    <row r="85" spans="1:13" ht="12.75">
      <c r="A85" s="1" t="s">
        <v>13</v>
      </c>
      <c r="B85" s="5" t="s">
        <v>47</v>
      </c>
      <c r="C85" s="5" t="s">
        <v>48</v>
      </c>
      <c r="D85" s="5" t="s">
        <v>25</v>
      </c>
      <c r="E85" s="16">
        <v>12388.32</v>
      </c>
      <c r="F85" s="16">
        <v>9914.99</v>
      </c>
      <c r="G85" s="8"/>
      <c r="H85" s="9"/>
      <c r="I85" s="9"/>
      <c r="J85" s="17">
        <f>E85-F85</f>
        <v>2473.33</v>
      </c>
      <c r="K85" s="9"/>
      <c r="L85" s="9"/>
      <c r="M85" s="9"/>
    </row>
    <row r="86" spans="1:13" ht="12.75">
      <c r="A86" s="1" t="s">
        <v>13</v>
      </c>
      <c r="B86" s="5" t="s">
        <v>47</v>
      </c>
      <c r="C86" s="5" t="s">
        <v>48</v>
      </c>
      <c r="D86" s="10" t="s">
        <v>26</v>
      </c>
      <c r="E86" s="11">
        <v>7639.32</v>
      </c>
      <c r="F86" s="11">
        <v>6113.96</v>
      </c>
      <c r="G86" s="8">
        <v>58727.46</v>
      </c>
      <c r="H86" s="17">
        <f>E86-G86</f>
        <v>-51088.14</v>
      </c>
      <c r="I86" s="9"/>
      <c r="J86" s="17">
        <f>E86-F86</f>
        <v>1525.3599999999997</v>
      </c>
      <c r="K86" s="9"/>
      <c r="L86" s="9"/>
      <c r="M86" s="9"/>
    </row>
    <row r="87" spans="1:13" ht="12.75">
      <c r="A87" s="1" t="s">
        <v>13</v>
      </c>
      <c r="B87" s="5" t="s">
        <v>47</v>
      </c>
      <c r="C87" s="5" t="s">
        <v>48</v>
      </c>
      <c r="D87" s="18" t="s">
        <v>28</v>
      </c>
      <c r="E87" s="19">
        <v>9154.44</v>
      </c>
      <c r="F87" s="19">
        <v>7324.67</v>
      </c>
      <c r="G87" s="8"/>
      <c r="H87" s="9"/>
      <c r="I87" s="9"/>
      <c r="J87" s="17">
        <f>E87-F87</f>
        <v>1829.7700000000004</v>
      </c>
      <c r="K87" s="9"/>
      <c r="L87" s="9"/>
      <c r="M87" s="9"/>
    </row>
    <row r="88" spans="1:13" ht="12.75">
      <c r="A88" s="1" t="s">
        <v>13</v>
      </c>
      <c r="B88" s="5" t="s">
        <v>47</v>
      </c>
      <c r="C88" s="5" t="s">
        <v>48</v>
      </c>
      <c r="D88" s="5" t="s">
        <v>29</v>
      </c>
      <c r="E88" s="16">
        <v>205.44</v>
      </c>
      <c r="F88" s="16">
        <v>163.97</v>
      </c>
      <c r="G88" s="8"/>
      <c r="H88" s="9"/>
      <c r="I88" s="9"/>
      <c r="J88" s="17">
        <f>E88-F88</f>
        <v>41.47</v>
      </c>
      <c r="K88" s="9"/>
      <c r="L88" s="9"/>
      <c r="M88" s="9"/>
    </row>
    <row r="89" spans="1:13" ht="12.75">
      <c r="A89" s="1" t="s">
        <v>13</v>
      </c>
      <c r="B89" s="5" t="s">
        <v>47</v>
      </c>
      <c r="C89" s="5" t="s">
        <v>48</v>
      </c>
      <c r="D89" s="5" t="s">
        <v>30</v>
      </c>
      <c r="E89" s="16">
        <v>10537.4</v>
      </c>
      <c r="F89" s="16">
        <v>5373.18</v>
      </c>
      <c r="G89" s="8"/>
      <c r="H89" s="9"/>
      <c r="I89" s="9"/>
      <c r="J89" s="17">
        <f>E89-F89</f>
        <v>5164.219999999999</v>
      </c>
      <c r="K89" s="9">
        <f>37.46*12</f>
        <v>449.52</v>
      </c>
      <c r="L89" s="9"/>
      <c r="M89" s="9"/>
    </row>
    <row r="90" spans="1:13" ht="12.75">
      <c r="A90" s="1" t="s">
        <v>13</v>
      </c>
      <c r="B90" s="5" t="s">
        <v>47</v>
      </c>
      <c r="C90" s="5" t="s">
        <v>48</v>
      </c>
      <c r="D90" s="5" t="s">
        <v>33</v>
      </c>
      <c r="E90" s="16">
        <v>738.48</v>
      </c>
      <c r="F90" s="16">
        <v>590.68</v>
      </c>
      <c r="G90" s="8"/>
      <c r="H90" s="9"/>
      <c r="I90" s="9"/>
      <c r="J90" s="17">
        <f>E90-F90</f>
        <v>147.80000000000007</v>
      </c>
      <c r="K90" s="9"/>
      <c r="L90" s="9"/>
      <c r="M90" s="9"/>
    </row>
    <row r="91" spans="1:13" ht="12.75">
      <c r="A91" s="1" t="s">
        <v>13</v>
      </c>
      <c r="B91" s="5" t="s">
        <v>47</v>
      </c>
      <c r="C91" s="5" t="s">
        <v>48</v>
      </c>
      <c r="D91" s="5" t="s">
        <v>37</v>
      </c>
      <c r="E91" s="16">
        <v>48417.74</v>
      </c>
      <c r="F91" s="16">
        <v>35689.12</v>
      </c>
      <c r="G91" s="8"/>
      <c r="H91" s="9"/>
      <c r="I91" s="9"/>
      <c r="J91" s="17">
        <f>E91-F91</f>
        <v>12728.619999999995</v>
      </c>
      <c r="K91" s="9"/>
      <c r="L91" s="9"/>
      <c r="M91" s="9"/>
    </row>
    <row r="92" spans="2:13" ht="12.75">
      <c r="B92" s="5"/>
      <c r="C92" s="5"/>
      <c r="D92" s="10" t="s">
        <v>38</v>
      </c>
      <c r="E92" s="11">
        <f>E78+E79+E80+E81+E82+E83+E84+E85+E86+E90</f>
        <v>28520.46</v>
      </c>
      <c r="F92" s="11">
        <f>F78+F79+F80+F81+F82+F83+F84+F85+F86+F90</f>
        <v>22827.3</v>
      </c>
      <c r="G92" s="8"/>
      <c r="H92" s="9"/>
      <c r="I92" s="9"/>
      <c r="J92" s="17">
        <f>E92-F92</f>
        <v>5693.16</v>
      </c>
      <c r="K92" s="9"/>
      <c r="L92" s="9"/>
      <c r="M92" s="9"/>
    </row>
    <row r="93" spans="2:13" ht="12.75">
      <c r="B93" s="5"/>
      <c r="C93" s="5"/>
      <c r="D93" s="10" t="s">
        <v>51</v>
      </c>
      <c r="E93" s="11">
        <f>E92+E87+E86</f>
        <v>45314.22</v>
      </c>
      <c r="F93" s="11">
        <f>F92+F87+F86</f>
        <v>36265.93</v>
      </c>
      <c r="G93" s="8"/>
      <c r="H93" s="9"/>
      <c r="I93" s="9"/>
      <c r="J93" s="17">
        <f>E93-F93</f>
        <v>9048.29</v>
      </c>
      <c r="K93" s="9"/>
      <c r="L93" s="9"/>
      <c r="M93" s="9"/>
    </row>
    <row r="94" spans="1:13" ht="12.75">
      <c r="A94" s="1" t="s">
        <v>13</v>
      </c>
      <c r="B94" s="5" t="s">
        <v>52</v>
      </c>
      <c r="C94" s="5" t="s">
        <v>53</v>
      </c>
      <c r="D94" s="5" t="s">
        <v>16</v>
      </c>
      <c r="E94" s="16">
        <v>7933.92</v>
      </c>
      <c r="F94" s="16">
        <v>6573.27</v>
      </c>
      <c r="G94" s="8"/>
      <c r="H94" s="9"/>
      <c r="I94" s="9"/>
      <c r="J94" s="17">
        <f>E94-F94</f>
        <v>1360.6499999999996</v>
      </c>
      <c r="K94" s="9"/>
      <c r="L94" s="9"/>
      <c r="M94" s="9"/>
    </row>
    <row r="95" spans="1:13" ht="12.75">
      <c r="A95" s="1" t="s">
        <v>13</v>
      </c>
      <c r="B95" s="5" t="s">
        <v>52</v>
      </c>
      <c r="C95" s="5" t="s">
        <v>53</v>
      </c>
      <c r="D95" s="5" t="s">
        <v>49</v>
      </c>
      <c r="E95" s="16">
        <v>756.72</v>
      </c>
      <c r="F95" s="16">
        <v>627.04</v>
      </c>
      <c r="G95" s="8"/>
      <c r="H95" s="9"/>
      <c r="I95" s="9"/>
      <c r="J95" s="17">
        <f>E95-F95</f>
        <v>129.68000000000006</v>
      </c>
      <c r="K95" s="9"/>
      <c r="L95" s="9"/>
      <c r="M95" s="9"/>
    </row>
    <row r="96" spans="1:13" ht="12.75">
      <c r="A96" s="1" t="s">
        <v>13</v>
      </c>
      <c r="B96" s="5" t="s">
        <v>52</v>
      </c>
      <c r="C96" s="5" t="s">
        <v>53</v>
      </c>
      <c r="D96" s="5" t="s">
        <v>50</v>
      </c>
      <c r="E96" s="16">
        <v>1059.48</v>
      </c>
      <c r="F96" s="16">
        <v>878.77</v>
      </c>
      <c r="G96" s="8"/>
      <c r="H96" s="9"/>
      <c r="I96" s="9"/>
      <c r="J96" s="17">
        <f>E96-F96</f>
        <v>180.71000000000004</v>
      </c>
      <c r="K96" s="9"/>
      <c r="L96" s="9"/>
      <c r="M96" s="9"/>
    </row>
    <row r="97" spans="1:13" ht="12.75">
      <c r="A97" s="1" t="s">
        <v>13</v>
      </c>
      <c r="B97" s="5" t="s">
        <v>52</v>
      </c>
      <c r="C97" s="5" t="s">
        <v>53</v>
      </c>
      <c r="D97" s="5" t="s">
        <v>17</v>
      </c>
      <c r="E97" s="16">
        <v>2183.46</v>
      </c>
      <c r="F97" s="16">
        <v>1809.1</v>
      </c>
      <c r="G97" s="8"/>
      <c r="H97" s="9"/>
      <c r="I97" s="9"/>
      <c r="J97" s="17">
        <f>E97-F97</f>
        <v>374.3600000000001</v>
      </c>
      <c r="K97" s="9"/>
      <c r="L97" s="9"/>
      <c r="M97" s="9"/>
    </row>
    <row r="98" spans="1:13" ht="12.75">
      <c r="A98" s="1" t="s">
        <v>13</v>
      </c>
      <c r="B98" s="5" t="s">
        <v>52</v>
      </c>
      <c r="C98" s="5" t="s">
        <v>53</v>
      </c>
      <c r="D98" s="5" t="s">
        <v>18</v>
      </c>
      <c r="E98" s="16">
        <v>2097</v>
      </c>
      <c r="F98" s="16">
        <v>1737.18</v>
      </c>
      <c r="G98" s="8"/>
      <c r="H98" s="9"/>
      <c r="I98" s="9"/>
      <c r="J98" s="17">
        <f>E98-F98</f>
        <v>359.81999999999994</v>
      </c>
      <c r="K98" s="9"/>
      <c r="L98" s="9"/>
      <c r="M98" s="9"/>
    </row>
    <row r="99" spans="1:13" ht="12.75">
      <c r="A99" s="1" t="s">
        <v>13</v>
      </c>
      <c r="B99" s="5" t="s">
        <v>52</v>
      </c>
      <c r="C99" s="5" t="s">
        <v>53</v>
      </c>
      <c r="D99" s="5" t="s">
        <v>19</v>
      </c>
      <c r="E99" s="16">
        <v>1016.16</v>
      </c>
      <c r="F99" s="16">
        <v>842.76</v>
      </c>
      <c r="G99" s="8"/>
      <c r="H99" s="9"/>
      <c r="I99" s="9"/>
      <c r="J99" s="17">
        <f>E99-F99</f>
        <v>173.39999999999998</v>
      </c>
      <c r="K99" s="9"/>
      <c r="L99" s="9"/>
      <c r="M99" s="9"/>
    </row>
    <row r="100" spans="1:13" ht="12.75">
      <c r="A100" s="1" t="s">
        <v>13</v>
      </c>
      <c r="B100" s="5" t="s">
        <v>52</v>
      </c>
      <c r="C100" s="5" t="s">
        <v>53</v>
      </c>
      <c r="D100" s="5" t="s">
        <v>21</v>
      </c>
      <c r="E100" s="16">
        <v>35451.54</v>
      </c>
      <c r="F100" s="16">
        <v>27304.99</v>
      </c>
      <c r="G100" s="8"/>
      <c r="H100" s="9"/>
      <c r="I100" s="9"/>
      <c r="J100" s="17">
        <f>E100-F100</f>
        <v>8146.549999999999</v>
      </c>
      <c r="K100" s="9">
        <f>K109</f>
        <v>841.3199999999999</v>
      </c>
      <c r="L100" s="9"/>
      <c r="M100" s="9"/>
    </row>
    <row r="101" spans="1:13" ht="12.75">
      <c r="A101" s="1" t="s">
        <v>13</v>
      </c>
      <c r="B101" s="5" t="s">
        <v>52</v>
      </c>
      <c r="C101" s="5" t="s">
        <v>53</v>
      </c>
      <c r="D101" s="5" t="s">
        <v>22</v>
      </c>
      <c r="E101" s="16">
        <v>1124.28</v>
      </c>
      <c r="F101" s="16">
        <v>930.53</v>
      </c>
      <c r="G101" s="8"/>
      <c r="H101" s="9"/>
      <c r="I101" s="9"/>
      <c r="J101" s="17">
        <f>E101-F101</f>
        <v>193.75</v>
      </c>
      <c r="K101" s="9"/>
      <c r="L101" s="9"/>
      <c r="M101" s="9"/>
    </row>
    <row r="102" spans="1:13" ht="12.75">
      <c r="A102" s="1" t="s">
        <v>13</v>
      </c>
      <c r="B102" s="5" t="s">
        <v>52</v>
      </c>
      <c r="C102" s="5" t="s">
        <v>53</v>
      </c>
      <c r="D102" s="5" t="s">
        <v>23</v>
      </c>
      <c r="E102" s="16">
        <v>4907.34</v>
      </c>
      <c r="F102" s="16">
        <v>4065.33</v>
      </c>
      <c r="G102" s="8"/>
      <c r="H102" s="9"/>
      <c r="I102" s="9"/>
      <c r="J102" s="17">
        <f>E102-F102</f>
        <v>842.0100000000002</v>
      </c>
      <c r="K102" s="9"/>
      <c r="L102" s="9"/>
      <c r="M102" s="9"/>
    </row>
    <row r="103" spans="1:13" ht="12.75">
      <c r="A103" s="1" t="s">
        <v>13</v>
      </c>
      <c r="B103" s="5" t="s">
        <v>52</v>
      </c>
      <c r="C103" s="5" t="s">
        <v>53</v>
      </c>
      <c r="D103" s="5" t="s">
        <v>24</v>
      </c>
      <c r="E103" s="16">
        <v>21.6</v>
      </c>
      <c r="F103" s="16">
        <v>20.07</v>
      </c>
      <c r="G103" s="8"/>
      <c r="H103" s="9"/>
      <c r="I103" s="9"/>
      <c r="J103" s="17">
        <f>E103-F103</f>
        <v>1.5300000000000011</v>
      </c>
      <c r="K103" s="9"/>
      <c r="L103" s="9"/>
      <c r="M103" s="9"/>
    </row>
    <row r="104" spans="1:13" ht="12.75">
      <c r="A104" s="1" t="s">
        <v>13</v>
      </c>
      <c r="B104" s="5" t="s">
        <v>52</v>
      </c>
      <c r="C104" s="5" t="s">
        <v>53</v>
      </c>
      <c r="D104" s="5" t="s">
        <v>25</v>
      </c>
      <c r="E104" s="16">
        <v>21034.26</v>
      </c>
      <c r="F104" s="16">
        <v>17427.29</v>
      </c>
      <c r="G104" s="8"/>
      <c r="H104" s="9"/>
      <c r="I104" s="9"/>
      <c r="J104" s="17">
        <f>E104-F104</f>
        <v>3606.9699999999975</v>
      </c>
      <c r="K104" s="9"/>
      <c r="L104" s="9"/>
      <c r="M104" s="9"/>
    </row>
    <row r="105" spans="1:13" ht="12.75">
      <c r="A105" s="1" t="s">
        <v>13</v>
      </c>
      <c r="B105" s="5" t="s">
        <v>52</v>
      </c>
      <c r="C105" s="5" t="s">
        <v>53</v>
      </c>
      <c r="D105" s="10" t="s">
        <v>26</v>
      </c>
      <c r="E105" s="11">
        <v>17661.78</v>
      </c>
      <c r="F105" s="11">
        <v>14631.73</v>
      </c>
      <c r="G105" s="8">
        <v>57502.05</v>
      </c>
      <c r="H105" s="17">
        <f>E105-G105</f>
        <v>-39840.270000000004</v>
      </c>
      <c r="I105" s="9"/>
      <c r="J105" s="17">
        <f>E105-F105</f>
        <v>3030.0499999999993</v>
      </c>
      <c r="K105" s="9"/>
      <c r="L105" s="9"/>
      <c r="M105" s="9"/>
    </row>
    <row r="106" spans="1:13" ht="12.75">
      <c r="A106" s="1" t="s">
        <v>13</v>
      </c>
      <c r="B106" s="5" t="s">
        <v>52</v>
      </c>
      <c r="C106" s="5" t="s">
        <v>53</v>
      </c>
      <c r="D106" s="20" t="s">
        <v>28</v>
      </c>
      <c r="E106" s="21">
        <v>15543.36</v>
      </c>
      <c r="F106" s="21">
        <v>12874.63</v>
      </c>
      <c r="G106" s="8"/>
      <c r="H106" s="9"/>
      <c r="I106" s="9"/>
      <c r="J106" s="17">
        <f>E106-F106</f>
        <v>2668.7300000000014</v>
      </c>
      <c r="K106" s="9"/>
      <c r="L106" s="9"/>
      <c r="M106" s="9"/>
    </row>
    <row r="107" spans="1:13" ht="12.75">
      <c r="A107" s="1" t="s">
        <v>13</v>
      </c>
      <c r="B107" s="5" t="s">
        <v>52</v>
      </c>
      <c r="C107" s="5" t="s">
        <v>53</v>
      </c>
      <c r="D107" s="5" t="s">
        <v>54</v>
      </c>
      <c r="E107" s="16">
        <v>7761.06</v>
      </c>
      <c r="F107" s="16">
        <v>6429.55</v>
      </c>
      <c r="G107" s="8"/>
      <c r="H107" s="9"/>
      <c r="I107" s="9"/>
      <c r="J107" s="17">
        <f>E107-F107</f>
        <v>1331.5100000000002</v>
      </c>
      <c r="K107" s="9"/>
      <c r="L107" s="9"/>
      <c r="M107" s="9"/>
    </row>
    <row r="108" spans="1:13" ht="12.75">
      <c r="A108" s="1" t="s">
        <v>13</v>
      </c>
      <c r="B108" s="5" t="s">
        <v>52</v>
      </c>
      <c r="C108" s="5" t="s">
        <v>53</v>
      </c>
      <c r="D108" s="5" t="s">
        <v>29</v>
      </c>
      <c r="E108" s="16">
        <v>232.44</v>
      </c>
      <c r="F108" s="16">
        <v>192.13</v>
      </c>
      <c r="G108" s="8"/>
      <c r="H108" s="9"/>
      <c r="I108" s="9"/>
      <c r="J108" s="17">
        <f>E108-F108</f>
        <v>40.31</v>
      </c>
      <c r="K108" s="9"/>
      <c r="L108" s="9"/>
      <c r="M108" s="9"/>
    </row>
    <row r="109" spans="1:13" ht="12.75">
      <c r="A109" s="1" t="s">
        <v>13</v>
      </c>
      <c r="B109" s="5" t="s">
        <v>52</v>
      </c>
      <c r="C109" s="5" t="s">
        <v>53</v>
      </c>
      <c r="D109" s="5" t="s">
        <v>30</v>
      </c>
      <c r="E109" s="16">
        <v>20938.12</v>
      </c>
      <c r="F109" s="16">
        <v>16128.1</v>
      </c>
      <c r="G109" s="8"/>
      <c r="H109" s="9"/>
      <c r="I109" s="9"/>
      <c r="J109" s="17">
        <f>E109-F109</f>
        <v>4810.019999999999</v>
      </c>
      <c r="K109" s="9">
        <f>70.11*12</f>
        <v>841.3199999999999</v>
      </c>
      <c r="L109" s="9"/>
      <c r="M109" s="9"/>
    </row>
    <row r="110" spans="1:13" ht="12.75">
      <c r="A110" s="1" t="s">
        <v>13</v>
      </c>
      <c r="B110" s="5" t="s">
        <v>52</v>
      </c>
      <c r="C110" s="5" t="s">
        <v>53</v>
      </c>
      <c r="D110" s="5" t="s">
        <v>31</v>
      </c>
      <c r="E110" s="16">
        <v>161616.24</v>
      </c>
      <c r="F110" s="16">
        <v>133755.55</v>
      </c>
      <c r="G110" s="8"/>
      <c r="H110" s="9"/>
      <c r="I110" s="9"/>
      <c r="J110" s="17">
        <f>E110-F110</f>
        <v>27860.690000000002</v>
      </c>
      <c r="K110" s="9"/>
      <c r="L110" s="9"/>
      <c r="M110" s="9"/>
    </row>
    <row r="111" spans="1:13" ht="12.75">
      <c r="A111" s="1" t="s">
        <v>13</v>
      </c>
      <c r="B111" s="5" t="s">
        <v>52</v>
      </c>
      <c r="C111" s="5" t="s">
        <v>53</v>
      </c>
      <c r="D111" s="5" t="s">
        <v>33</v>
      </c>
      <c r="E111" s="16">
        <v>1253.88</v>
      </c>
      <c r="F111" s="16">
        <v>1038.29</v>
      </c>
      <c r="G111" s="8"/>
      <c r="H111" s="9"/>
      <c r="I111" s="9"/>
      <c r="J111" s="17">
        <f>E111-F111</f>
        <v>215.59000000000015</v>
      </c>
      <c r="K111" s="9"/>
      <c r="L111" s="9"/>
      <c r="M111" s="9"/>
    </row>
    <row r="112" spans="1:13" ht="12.75">
      <c r="A112" s="1" t="s">
        <v>13</v>
      </c>
      <c r="B112" s="5" t="s">
        <v>52</v>
      </c>
      <c r="C112" s="5" t="s">
        <v>53</v>
      </c>
      <c r="D112" s="5" t="s">
        <v>37</v>
      </c>
      <c r="E112" s="16">
        <v>302592.64</v>
      </c>
      <c r="F112" s="16">
        <v>247266.31</v>
      </c>
      <c r="G112" s="8"/>
      <c r="H112" s="9"/>
      <c r="I112" s="9"/>
      <c r="J112" s="17">
        <f>E112-F112</f>
        <v>55326.330000000016</v>
      </c>
      <c r="K112" s="9"/>
      <c r="L112" s="9"/>
      <c r="M112" s="9"/>
    </row>
    <row r="113" spans="2:13" ht="12.75">
      <c r="B113" s="5"/>
      <c r="C113" s="5"/>
      <c r="D113" s="10" t="s">
        <v>38</v>
      </c>
      <c r="E113" s="11">
        <f>E94+E95+E96+E97+E98+E99+E101+E102+E103+E104+E105+E107+E111</f>
        <v>68810.94</v>
      </c>
      <c r="F113" s="11">
        <f>F94+F95+F96+F97+F98+F99+F101+F102+F103+F104+F105+F107+F111</f>
        <v>57010.91000000001</v>
      </c>
      <c r="G113" s="8"/>
      <c r="H113" s="9"/>
      <c r="I113" s="9"/>
      <c r="J113" s="17">
        <f>E113-F113</f>
        <v>11800.029999999992</v>
      </c>
      <c r="K113" s="9"/>
      <c r="L113" s="9"/>
      <c r="M113" s="9"/>
    </row>
    <row r="114" spans="2:13" ht="12.75">
      <c r="B114" s="5"/>
      <c r="C114" s="5"/>
      <c r="D114" s="10" t="s">
        <v>51</v>
      </c>
      <c r="E114" s="11">
        <f>E105+E113+E106</f>
        <v>102016.08</v>
      </c>
      <c r="F114" s="11">
        <f>F105+F113+F106</f>
        <v>84517.27000000002</v>
      </c>
      <c r="G114" s="8"/>
      <c r="H114" s="9"/>
      <c r="I114" s="9"/>
      <c r="J114" s="17">
        <f>E114-F114</f>
        <v>17498.809999999983</v>
      </c>
      <c r="K114" s="9"/>
      <c r="L114" s="9"/>
      <c r="M114" s="9"/>
    </row>
    <row r="115" spans="1:13" ht="12.75">
      <c r="A115" s="1" t="s">
        <v>13</v>
      </c>
      <c r="B115" s="5" t="s">
        <v>52</v>
      </c>
      <c r="C115" s="5" t="s">
        <v>55</v>
      </c>
      <c r="D115" s="5" t="s">
        <v>16</v>
      </c>
      <c r="E115" s="16">
        <v>6187.62</v>
      </c>
      <c r="F115" s="16">
        <v>4243.84</v>
      </c>
      <c r="G115" s="8"/>
      <c r="H115" s="9"/>
      <c r="I115" s="9"/>
      <c r="J115" s="17">
        <f>E115-F115</f>
        <v>1943.7799999999997</v>
      </c>
      <c r="K115" s="9"/>
      <c r="L115" s="9"/>
      <c r="M115" s="9"/>
    </row>
    <row r="116" spans="1:13" ht="12.75">
      <c r="A116" s="1" t="s">
        <v>13</v>
      </c>
      <c r="B116" s="5" t="s">
        <v>52</v>
      </c>
      <c r="C116" s="5" t="s">
        <v>55</v>
      </c>
      <c r="D116" s="5" t="s">
        <v>49</v>
      </c>
      <c r="E116" s="16">
        <v>590.1</v>
      </c>
      <c r="F116" s="16">
        <v>404.75</v>
      </c>
      <c r="G116" s="8"/>
      <c r="H116" s="9"/>
      <c r="I116" s="9"/>
      <c r="J116" s="17">
        <f>E116-F116</f>
        <v>185.35000000000002</v>
      </c>
      <c r="K116" s="9"/>
      <c r="L116" s="9"/>
      <c r="M116" s="9"/>
    </row>
    <row r="117" spans="1:13" ht="12.75">
      <c r="A117" s="1" t="s">
        <v>13</v>
      </c>
      <c r="B117" s="5" t="s">
        <v>52</v>
      </c>
      <c r="C117" s="5" t="s">
        <v>55</v>
      </c>
      <c r="D117" s="5" t="s">
        <v>50</v>
      </c>
      <c r="E117" s="16">
        <v>826.32</v>
      </c>
      <c r="F117" s="16">
        <v>567.13</v>
      </c>
      <c r="G117" s="8"/>
      <c r="H117" s="9"/>
      <c r="I117" s="9"/>
      <c r="J117" s="17">
        <f>E117-F117</f>
        <v>259.19000000000005</v>
      </c>
      <c r="K117" s="9"/>
      <c r="L117" s="9"/>
      <c r="M117" s="9"/>
    </row>
    <row r="118" spans="1:13" ht="12.75">
      <c r="A118" s="1" t="s">
        <v>13</v>
      </c>
      <c r="B118" s="5" t="s">
        <v>52</v>
      </c>
      <c r="C118" s="5" t="s">
        <v>55</v>
      </c>
      <c r="D118" s="5" t="s">
        <v>17</v>
      </c>
      <c r="E118" s="16">
        <v>1702.86</v>
      </c>
      <c r="F118" s="16">
        <v>1167.96</v>
      </c>
      <c r="G118" s="8"/>
      <c r="H118" s="9"/>
      <c r="I118" s="9"/>
      <c r="J118" s="17">
        <f>E118-F118</f>
        <v>534.8999999999999</v>
      </c>
      <c r="K118" s="9"/>
      <c r="L118" s="9"/>
      <c r="M118" s="9"/>
    </row>
    <row r="119" spans="1:13" ht="12.75">
      <c r="A119" s="1" t="s">
        <v>13</v>
      </c>
      <c r="B119" s="5" t="s">
        <v>52</v>
      </c>
      <c r="C119" s="5" t="s">
        <v>55</v>
      </c>
      <c r="D119" s="5" t="s">
        <v>18</v>
      </c>
      <c r="E119" s="16">
        <v>1635.42</v>
      </c>
      <c r="F119" s="16">
        <v>1121.58</v>
      </c>
      <c r="G119" s="8"/>
      <c r="H119" s="9"/>
      <c r="I119" s="9"/>
      <c r="J119" s="17">
        <f>E119-F119</f>
        <v>513.8400000000001</v>
      </c>
      <c r="K119" s="9"/>
      <c r="L119" s="9"/>
      <c r="M119" s="9"/>
    </row>
    <row r="120" spans="1:13" ht="12.75">
      <c r="A120" s="1" t="s">
        <v>13</v>
      </c>
      <c r="B120" s="5" t="s">
        <v>52</v>
      </c>
      <c r="C120" s="5" t="s">
        <v>55</v>
      </c>
      <c r="D120" s="5" t="s">
        <v>19</v>
      </c>
      <c r="E120" s="16">
        <v>792.54</v>
      </c>
      <c r="F120" s="16">
        <v>543.95</v>
      </c>
      <c r="G120" s="8"/>
      <c r="H120" s="9"/>
      <c r="I120" s="9"/>
      <c r="J120" s="17">
        <f>E120-F120</f>
        <v>248.58999999999992</v>
      </c>
      <c r="K120" s="9"/>
      <c r="L120" s="9"/>
      <c r="M120" s="9"/>
    </row>
    <row r="121" spans="1:13" ht="12.75">
      <c r="A121" s="1" t="s">
        <v>13</v>
      </c>
      <c r="B121" s="5" t="s">
        <v>52</v>
      </c>
      <c r="C121" s="5" t="s">
        <v>55</v>
      </c>
      <c r="D121" s="5" t="s">
        <v>21</v>
      </c>
      <c r="E121" s="16">
        <v>19375.18</v>
      </c>
      <c r="F121" s="16">
        <v>15800.38</v>
      </c>
      <c r="G121" s="8"/>
      <c r="H121" s="9"/>
      <c r="I121" s="9"/>
      <c r="J121" s="17">
        <f>E121-F121</f>
        <v>3574.800000000001</v>
      </c>
      <c r="K121" s="9">
        <f>K130</f>
        <v>441.12</v>
      </c>
      <c r="L121" s="9"/>
      <c r="M121" s="9"/>
    </row>
    <row r="122" spans="1:13" ht="12.75">
      <c r="A122" s="1" t="s">
        <v>13</v>
      </c>
      <c r="B122" s="5" t="s">
        <v>52</v>
      </c>
      <c r="C122" s="5" t="s">
        <v>55</v>
      </c>
      <c r="D122" s="5" t="s">
        <v>22</v>
      </c>
      <c r="E122" s="16">
        <v>876.84</v>
      </c>
      <c r="F122" s="16">
        <v>601.01</v>
      </c>
      <c r="G122" s="8"/>
      <c r="H122" s="9"/>
      <c r="I122" s="9"/>
      <c r="J122" s="17">
        <f>E122-F122</f>
        <v>275.83000000000004</v>
      </c>
      <c r="K122" s="9"/>
      <c r="L122" s="9"/>
      <c r="M122" s="9"/>
    </row>
    <row r="123" spans="1:13" ht="12.75">
      <c r="A123" s="1" t="s">
        <v>13</v>
      </c>
      <c r="B123" s="5" t="s">
        <v>52</v>
      </c>
      <c r="C123" s="5" t="s">
        <v>55</v>
      </c>
      <c r="D123" s="5" t="s">
        <v>23</v>
      </c>
      <c r="E123" s="16">
        <v>3827.22</v>
      </c>
      <c r="F123" s="16">
        <v>2624.77</v>
      </c>
      <c r="G123" s="8"/>
      <c r="H123" s="9"/>
      <c r="I123" s="9"/>
      <c r="J123" s="17">
        <f>E123-F123</f>
        <v>1202.4499999999998</v>
      </c>
      <c r="K123" s="9"/>
      <c r="L123" s="9"/>
      <c r="M123" s="9"/>
    </row>
    <row r="124" spans="1:13" ht="12.75">
      <c r="A124" s="1" t="s">
        <v>13</v>
      </c>
      <c r="B124" s="5" t="s">
        <v>52</v>
      </c>
      <c r="C124" s="5" t="s">
        <v>55</v>
      </c>
      <c r="D124" s="5" t="s">
        <v>24</v>
      </c>
      <c r="E124" s="16">
        <v>16.92</v>
      </c>
      <c r="F124" s="16">
        <v>12.52</v>
      </c>
      <c r="G124" s="8"/>
      <c r="H124" s="9"/>
      <c r="I124" s="9"/>
      <c r="J124" s="17">
        <f>E124-F124</f>
        <v>4.400000000000002</v>
      </c>
      <c r="K124" s="9"/>
      <c r="L124" s="9"/>
      <c r="M124" s="9"/>
    </row>
    <row r="125" spans="1:13" ht="12.75">
      <c r="A125" s="1" t="s">
        <v>13</v>
      </c>
      <c r="B125" s="5" t="s">
        <v>52</v>
      </c>
      <c r="C125" s="5" t="s">
        <v>55</v>
      </c>
      <c r="D125" s="5" t="s">
        <v>25</v>
      </c>
      <c r="E125" s="16">
        <v>16404.84</v>
      </c>
      <c r="F125" s="16">
        <v>11251.67</v>
      </c>
      <c r="G125" s="8"/>
      <c r="H125" s="9"/>
      <c r="I125" s="9"/>
      <c r="J125" s="17">
        <f>E125-F125</f>
        <v>5153.17</v>
      </c>
      <c r="K125" s="9"/>
      <c r="L125" s="9"/>
      <c r="M125" s="9"/>
    </row>
    <row r="126" spans="1:13" ht="12.75">
      <c r="A126" s="1" t="s">
        <v>13</v>
      </c>
      <c r="B126" s="5" t="s">
        <v>52</v>
      </c>
      <c r="C126" s="5" t="s">
        <v>55</v>
      </c>
      <c r="D126" s="10" t="s">
        <v>26</v>
      </c>
      <c r="E126" s="11">
        <v>13774.62</v>
      </c>
      <c r="F126" s="11">
        <v>9447.1</v>
      </c>
      <c r="G126" s="8">
        <v>4278.11</v>
      </c>
      <c r="H126" s="17">
        <f>E126-G126</f>
        <v>9496.510000000002</v>
      </c>
      <c r="I126" s="9"/>
      <c r="J126" s="17">
        <f>E126-F126</f>
        <v>4327.52</v>
      </c>
      <c r="K126" s="9"/>
      <c r="L126" s="9"/>
      <c r="M126" s="9"/>
    </row>
    <row r="127" spans="1:13" ht="12.75">
      <c r="A127" s="1" t="s">
        <v>13</v>
      </c>
      <c r="B127" s="5" t="s">
        <v>52</v>
      </c>
      <c r="C127" s="5" t="s">
        <v>55</v>
      </c>
      <c r="D127" s="20" t="s">
        <v>28</v>
      </c>
      <c r="E127" s="21">
        <v>12122.4</v>
      </c>
      <c r="F127" s="21">
        <v>8313.07</v>
      </c>
      <c r="G127" s="8"/>
      <c r="H127" s="9"/>
      <c r="I127" s="9"/>
      <c r="J127" s="17">
        <f>E127-F127</f>
        <v>3809.33</v>
      </c>
      <c r="K127" s="9"/>
      <c r="L127" s="9"/>
      <c r="M127" s="9"/>
    </row>
    <row r="128" spans="1:13" ht="12.75">
      <c r="A128" s="1" t="s">
        <v>13</v>
      </c>
      <c r="B128" s="5" t="s">
        <v>52</v>
      </c>
      <c r="C128" s="5" t="s">
        <v>55</v>
      </c>
      <c r="D128" s="5" t="s">
        <v>54</v>
      </c>
      <c r="E128" s="16">
        <v>6052.92</v>
      </c>
      <c r="F128" s="16">
        <v>4151.25</v>
      </c>
      <c r="G128" s="8"/>
      <c r="H128" s="9"/>
      <c r="I128" s="9"/>
      <c r="J128" s="17">
        <f>E128-F128</f>
        <v>1901.67</v>
      </c>
      <c r="K128" s="9"/>
      <c r="L128" s="9"/>
      <c r="M128" s="9"/>
    </row>
    <row r="129" spans="1:13" ht="12.75">
      <c r="A129" s="1" t="s">
        <v>13</v>
      </c>
      <c r="B129" s="5" t="s">
        <v>52</v>
      </c>
      <c r="C129" s="5" t="s">
        <v>55</v>
      </c>
      <c r="D129" s="5" t="s">
        <v>29</v>
      </c>
      <c r="E129" s="16">
        <v>132.18</v>
      </c>
      <c r="F129" s="16">
        <v>90.55</v>
      </c>
      <c r="G129" s="8"/>
      <c r="H129" s="9"/>
      <c r="I129" s="9"/>
      <c r="J129" s="17">
        <f>E129-F129</f>
        <v>41.63000000000001</v>
      </c>
      <c r="K129" s="9"/>
      <c r="L129" s="9"/>
      <c r="M129" s="9"/>
    </row>
    <row r="130" spans="1:13" ht="12.75">
      <c r="A130" s="1" t="s">
        <v>13</v>
      </c>
      <c r="B130" s="5" t="s">
        <v>52</v>
      </c>
      <c r="C130" s="5" t="s">
        <v>55</v>
      </c>
      <c r="D130" s="5" t="s">
        <v>30</v>
      </c>
      <c r="E130" s="16">
        <v>11443.59</v>
      </c>
      <c r="F130" s="16">
        <v>9332.74</v>
      </c>
      <c r="G130" s="8"/>
      <c r="H130" s="9"/>
      <c r="I130" s="9"/>
      <c r="J130" s="17">
        <f>E130-F130</f>
        <v>2110.8500000000004</v>
      </c>
      <c r="K130" s="9">
        <f>36.76*12</f>
        <v>441.12</v>
      </c>
      <c r="L130" s="9"/>
      <c r="M130" s="9"/>
    </row>
    <row r="131" spans="1:13" ht="12.75">
      <c r="A131" s="1" t="s">
        <v>13</v>
      </c>
      <c r="B131" s="5" t="s">
        <v>52</v>
      </c>
      <c r="C131" s="5" t="s">
        <v>55</v>
      </c>
      <c r="D131" s="5" t="s">
        <v>31</v>
      </c>
      <c r="E131" s="16">
        <v>126045.42</v>
      </c>
      <c r="F131" s="16">
        <v>86391.22</v>
      </c>
      <c r="G131" s="8"/>
      <c r="H131" s="9"/>
      <c r="I131" s="9"/>
      <c r="J131" s="17">
        <f>E131-F131</f>
        <v>39654.2</v>
      </c>
      <c r="K131" s="9"/>
      <c r="L131" s="9"/>
      <c r="M131" s="9"/>
    </row>
    <row r="132" spans="1:13" ht="12.75">
      <c r="A132" s="1" t="s">
        <v>13</v>
      </c>
      <c r="B132" s="5" t="s">
        <v>52</v>
      </c>
      <c r="C132" s="5" t="s">
        <v>55</v>
      </c>
      <c r="D132" s="5" t="s">
        <v>33</v>
      </c>
      <c r="E132" s="16">
        <v>977.88</v>
      </c>
      <c r="F132" s="16">
        <v>670.46</v>
      </c>
      <c r="G132" s="8"/>
      <c r="H132" s="9"/>
      <c r="I132" s="9"/>
      <c r="J132" s="17">
        <f>E132-F132</f>
        <v>307.41999999999996</v>
      </c>
      <c r="K132" s="9"/>
      <c r="L132" s="9"/>
      <c r="M132" s="9"/>
    </row>
    <row r="133" spans="1:13" ht="12.75">
      <c r="A133" s="1" t="s">
        <v>13</v>
      </c>
      <c r="B133" s="5" t="s">
        <v>52</v>
      </c>
      <c r="C133" s="5" t="s">
        <v>55</v>
      </c>
      <c r="D133" s="5" t="s">
        <v>37</v>
      </c>
      <c r="E133" s="16">
        <v>222784.87</v>
      </c>
      <c r="F133" s="16">
        <v>156735.95</v>
      </c>
      <c r="G133" s="8"/>
      <c r="H133" s="9"/>
      <c r="I133" s="9"/>
      <c r="J133" s="17">
        <f>E133-F133</f>
        <v>66048.91999999998</v>
      </c>
      <c r="K133" s="9"/>
      <c r="L133" s="9"/>
      <c r="M133" s="9"/>
    </row>
    <row r="134" spans="2:13" ht="12.75">
      <c r="B134" s="5"/>
      <c r="C134" s="5"/>
      <c r="D134" s="10" t="s">
        <v>38</v>
      </c>
      <c r="E134" s="11">
        <f>E115+E116+E117+E118+E119+E120+E122+E123+E124+E125+E126+E128+E132</f>
        <v>53666.1</v>
      </c>
      <c r="F134" s="11">
        <f>F115+F116+F117+F118+F119+F120+F122+F123+F124+F125+F126+F128+F132</f>
        <v>36807.99</v>
      </c>
      <c r="G134" s="8"/>
      <c r="H134" s="9"/>
      <c r="I134" s="9"/>
      <c r="J134" s="17">
        <f>E134-F134</f>
        <v>16858.11</v>
      </c>
      <c r="K134" s="9"/>
      <c r="L134" s="9"/>
      <c r="M134" s="9"/>
    </row>
    <row r="135" spans="2:13" ht="12.75">
      <c r="B135" s="5"/>
      <c r="C135" s="5"/>
      <c r="D135" s="10" t="s">
        <v>51</v>
      </c>
      <c r="E135" s="11">
        <f>E126+E127+E134</f>
        <v>79563.12</v>
      </c>
      <c r="F135" s="11">
        <f>F126+F127+F134</f>
        <v>54568.159999999996</v>
      </c>
      <c r="G135" s="8"/>
      <c r="H135" s="9"/>
      <c r="I135" s="9"/>
      <c r="J135" s="17">
        <f>E135-F135</f>
        <v>24994.96</v>
      </c>
      <c r="K135" s="9"/>
      <c r="L135" s="9"/>
      <c r="M135" s="9"/>
    </row>
    <row r="136" spans="1:13" ht="12.75">
      <c r="A136" s="1" t="s">
        <v>13</v>
      </c>
      <c r="B136" s="5" t="s">
        <v>52</v>
      </c>
      <c r="C136" s="5" t="s">
        <v>56</v>
      </c>
      <c r="D136" s="5" t="s">
        <v>16</v>
      </c>
      <c r="E136" s="16">
        <v>8731.02</v>
      </c>
      <c r="F136" s="16">
        <v>7714.57</v>
      </c>
      <c r="G136" s="8"/>
      <c r="H136" s="9"/>
      <c r="I136" s="9"/>
      <c r="J136" s="17">
        <f>E136-F136</f>
        <v>1016.4500000000007</v>
      </c>
      <c r="K136" s="9"/>
      <c r="L136" s="9"/>
      <c r="M136" s="9"/>
    </row>
    <row r="137" spans="1:13" ht="12.75">
      <c r="A137" s="1" t="s">
        <v>13</v>
      </c>
      <c r="B137" s="5" t="s">
        <v>52</v>
      </c>
      <c r="C137" s="5" t="s">
        <v>56</v>
      </c>
      <c r="D137" s="5" t="s">
        <v>49</v>
      </c>
      <c r="E137" s="16">
        <v>832.8</v>
      </c>
      <c r="F137" s="16">
        <v>735.96</v>
      </c>
      <c r="G137" s="8"/>
      <c r="H137" s="9"/>
      <c r="I137" s="9"/>
      <c r="J137" s="17">
        <f>E137-F137</f>
        <v>96.83999999999992</v>
      </c>
      <c r="K137" s="9"/>
      <c r="L137" s="9"/>
      <c r="M137" s="9"/>
    </row>
    <row r="138" spans="1:13" ht="12.75">
      <c r="A138" s="1" t="s">
        <v>13</v>
      </c>
      <c r="B138" s="5" t="s">
        <v>52</v>
      </c>
      <c r="C138" s="5" t="s">
        <v>56</v>
      </c>
      <c r="D138" s="5" t="s">
        <v>50</v>
      </c>
      <c r="E138" s="16">
        <v>1165.8</v>
      </c>
      <c r="F138" s="16">
        <v>1031.16</v>
      </c>
      <c r="G138" s="8"/>
      <c r="H138" s="9"/>
      <c r="I138" s="9"/>
      <c r="J138" s="17">
        <f>E138-F138</f>
        <v>134.63999999999987</v>
      </c>
      <c r="K138" s="9"/>
      <c r="L138" s="9"/>
      <c r="M138" s="9"/>
    </row>
    <row r="139" spans="1:13" ht="12.75">
      <c r="A139" s="1" t="s">
        <v>13</v>
      </c>
      <c r="B139" s="5" t="s">
        <v>52</v>
      </c>
      <c r="C139" s="5" t="s">
        <v>56</v>
      </c>
      <c r="D139" s="5" t="s">
        <v>17</v>
      </c>
      <c r="E139" s="16">
        <v>2402.76</v>
      </c>
      <c r="F139" s="16">
        <v>2123.12</v>
      </c>
      <c r="G139" s="8"/>
      <c r="H139" s="9"/>
      <c r="I139" s="9"/>
      <c r="J139" s="17">
        <f>E139-F139</f>
        <v>279.6400000000003</v>
      </c>
      <c r="K139" s="9"/>
      <c r="L139" s="9"/>
      <c r="M139" s="9"/>
    </row>
    <row r="140" spans="1:13" ht="12.75">
      <c r="A140" s="1" t="s">
        <v>13</v>
      </c>
      <c r="B140" s="5" t="s">
        <v>52</v>
      </c>
      <c r="C140" s="5" t="s">
        <v>56</v>
      </c>
      <c r="D140" s="5" t="s">
        <v>18</v>
      </c>
      <c r="E140" s="16">
        <v>2307.72</v>
      </c>
      <c r="F140" s="16">
        <v>2038.85</v>
      </c>
      <c r="G140" s="8"/>
      <c r="H140" s="9"/>
      <c r="I140" s="9"/>
      <c r="J140" s="17">
        <f>E140-F140</f>
        <v>268.8699999999999</v>
      </c>
      <c r="K140" s="9"/>
      <c r="L140" s="9"/>
      <c r="M140" s="9"/>
    </row>
    <row r="141" spans="1:13" ht="12.75">
      <c r="A141" s="1" t="s">
        <v>13</v>
      </c>
      <c r="B141" s="5" t="s">
        <v>52</v>
      </c>
      <c r="C141" s="5" t="s">
        <v>56</v>
      </c>
      <c r="D141" s="5" t="s">
        <v>19</v>
      </c>
      <c r="E141" s="16">
        <v>1117.98</v>
      </c>
      <c r="F141" s="16">
        <v>988.82</v>
      </c>
      <c r="G141" s="8"/>
      <c r="H141" s="9"/>
      <c r="I141" s="9"/>
      <c r="J141" s="17">
        <f>E141-F141</f>
        <v>129.15999999999997</v>
      </c>
      <c r="K141" s="9"/>
      <c r="L141" s="9"/>
      <c r="M141" s="9"/>
    </row>
    <row r="142" spans="1:13" ht="12.75">
      <c r="A142" s="1" t="s">
        <v>13</v>
      </c>
      <c r="B142" s="5" t="s">
        <v>52</v>
      </c>
      <c r="C142" s="5" t="s">
        <v>56</v>
      </c>
      <c r="D142" s="5" t="s">
        <v>21</v>
      </c>
      <c r="E142" s="16">
        <v>44729.1</v>
      </c>
      <c r="F142" s="16">
        <v>39729.9</v>
      </c>
      <c r="G142" s="8"/>
      <c r="H142" s="9"/>
      <c r="I142" s="9"/>
      <c r="J142" s="17">
        <f>E142-F142</f>
        <v>4999.199999999997</v>
      </c>
      <c r="K142" s="9">
        <f>K151</f>
        <v>1202.4</v>
      </c>
      <c r="L142" s="9"/>
      <c r="M142" s="9"/>
    </row>
    <row r="143" spans="1:13" ht="12.75">
      <c r="A143" s="1" t="s">
        <v>13</v>
      </c>
      <c r="B143" s="5" t="s">
        <v>52</v>
      </c>
      <c r="C143" s="5" t="s">
        <v>56</v>
      </c>
      <c r="D143" s="5" t="s">
        <v>22</v>
      </c>
      <c r="E143" s="16">
        <v>1237.38</v>
      </c>
      <c r="F143" s="16">
        <v>1092.28</v>
      </c>
      <c r="G143" s="8"/>
      <c r="H143" s="9"/>
      <c r="I143" s="9"/>
      <c r="J143" s="17">
        <f>E143-F143</f>
        <v>145.10000000000014</v>
      </c>
      <c r="K143" s="9"/>
      <c r="L143" s="9"/>
      <c r="M143" s="9"/>
    </row>
    <row r="144" spans="1:13" ht="12.75">
      <c r="A144" s="1" t="s">
        <v>13</v>
      </c>
      <c r="B144" s="5" t="s">
        <v>52</v>
      </c>
      <c r="C144" s="5" t="s">
        <v>56</v>
      </c>
      <c r="D144" s="5" t="s">
        <v>23</v>
      </c>
      <c r="E144" s="16">
        <v>5400.42</v>
      </c>
      <c r="F144" s="16">
        <v>4771.24</v>
      </c>
      <c r="G144" s="8"/>
      <c r="H144" s="9"/>
      <c r="I144" s="9"/>
      <c r="J144" s="17">
        <f>E144-F144</f>
        <v>629.1800000000003</v>
      </c>
      <c r="K144" s="9"/>
      <c r="L144" s="9"/>
      <c r="M144" s="9"/>
    </row>
    <row r="145" spans="1:13" ht="12.75">
      <c r="A145" s="1" t="s">
        <v>13</v>
      </c>
      <c r="B145" s="5" t="s">
        <v>52</v>
      </c>
      <c r="C145" s="5" t="s">
        <v>56</v>
      </c>
      <c r="D145" s="5" t="s">
        <v>24</v>
      </c>
      <c r="E145" s="16">
        <v>23.82</v>
      </c>
      <c r="F145" s="16">
        <v>23.5</v>
      </c>
      <c r="G145" s="8"/>
      <c r="H145" s="9"/>
      <c r="I145" s="9"/>
      <c r="J145" s="17">
        <f>E145-F145</f>
        <v>0.3200000000000003</v>
      </c>
      <c r="K145" s="9"/>
      <c r="L145" s="9"/>
      <c r="M145" s="9"/>
    </row>
    <row r="146" spans="1:13" ht="12.75">
      <c r="A146" s="1" t="s">
        <v>13</v>
      </c>
      <c r="B146" s="5" t="s">
        <v>52</v>
      </c>
      <c r="C146" s="5" t="s">
        <v>56</v>
      </c>
      <c r="D146" s="5" t="s">
        <v>25</v>
      </c>
      <c r="E146" s="16">
        <v>23147.64</v>
      </c>
      <c r="F146" s="16">
        <v>20453.24</v>
      </c>
      <c r="G146" s="8"/>
      <c r="H146" s="9"/>
      <c r="I146" s="9"/>
      <c r="J146" s="17">
        <f>E146-F146</f>
        <v>2694.399999999998</v>
      </c>
      <c r="K146" s="9"/>
      <c r="L146" s="9"/>
      <c r="M146" s="9"/>
    </row>
    <row r="147" spans="1:13" ht="12.75">
      <c r="A147" s="1" t="s">
        <v>13</v>
      </c>
      <c r="B147" s="5" t="s">
        <v>52</v>
      </c>
      <c r="C147" s="5" t="s">
        <v>56</v>
      </c>
      <c r="D147" s="10" t="s">
        <v>26</v>
      </c>
      <c r="E147" s="11">
        <v>19436.58</v>
      </c>
      <c r="F147" s="11">
        <v>17172.62</v>
      </c>
      <c r="G147" s="8">
        <v>5624.5</v>
      </c>
      <c r="H147" s="17">
        <f>E147-G147</f>
        <v>13812.080000000002</v>
      </c>
      <c r="I147" s="9"/>
      <c r="J147" s="17">
        <f>E147-F147</f>
        <v>2263.9600000000028</v>
      </c>
      <c r="K147" s="9"/>
      <c r="L147" s="9"/>
      <c r="M147" s="9"/>
    </row>
    <row r="148" spans="1:13" ht="12.75">
      <c r="A148" s="1" t="s">
        <v>13</v>
      </c>
      <c r="B148" s="5" t="s">
        <v>52</v>
      </c>
      <c r="C148" s="5" t="s">
        <v>56</v>
      </c>
      <c r="D148" s="18" t="s">
        <v>28</v>
      </c>
      <c r="E148" s="19">
        <v>17105.1</v>
      </c>
      <c r="F148" s="19">
        <v>15110.33</v>
      </c>
      <c r="G148" s="8"/>
      <c r="H148" s="9"/>
      <c r="I148" s="9"/>
      <c r="J148" s="17">
        <f>E148-F148</f>
        <v>1994.7699999999986</v>
      </c>
      <c r="K148" s="9"/>
      <c r="L148" s="9"/>
      <c r="M148" s="9"/>
    </row>
    <row r="149" spans="1:13" ht="12.75">
      <c r="A149" s="1" t="s">
        <v>13</v>
      </c>
      <c r="B149" s="5" t="s">
        <v>52</v>
      </c>
      <c r="C149" s="5" t="s">
        <v>56</v>
      </c>
      <c r="D149" s="5" t="s">
        <v>54</v>
      </c>
      <c r="E149" s="16">
        <v>8540.7</v>
      </c>
      <c r="F149" s="16">
        <v>7545.81</v>
      </c>
      <c r="G149" s="8"/>
      <c r="H149" s="9"/>
      <c r="I149" s="9"/>
      <c r="J149" s="17">
        <f>E149-F149</f>
        <v>994.8900000000003</v>
      </c>
      <c r="K149" s="9"/>
      <c r="L149" s="9"/>
      <c r="M149" s="9"/>
    </row>
    <row r="150" spans="1:13" ht="12.75">
      <c r="A150" s="1" t="s">
        <v>13</v>
      </c>
      <c r="B150" s="5" t="s">
        <v>52</v>
      </c>
      <c r="C150" s="5" t="s">
        <v>56</v>
      </c>
      <c r="D150" s="5" t="s">
        <v>29</v>
      </c>
      <c r="E150" s="16">
        <v>267.06</v>
      </c>
      <c r="F150" s="16">
        <v>235.44</v>
      </c>
      <c r="G150" s="8"/>
      <c r="H150" s="9"/>
      <c r="I150" s="9"/>
      <c r="J150" s="17">
        <f>E150-F150</f>
        <v>31.620000000000005</v>
      </c>
      <c r="K150" s="9"/>
      <c r="L150" s="9"/>
      <c r="M150" s="9"/>
    </row>
    <row r="151" spans="1:13" ht="12.75">
      <c r="A151" s="1" t="s">
        <v>13</v>
      </c>
      <c r="B151" s="5" t="s">
        <v>52</v>
      </c>
      <c r="C151" s="5" t="s">
        <v>56</v>
      </c>
      <c r="D151" s="5" t="s">
        <v>30</v>
      </c>
      <c r="E151" s="16">
        <v>26415.9</v>
      </c>
      <c r="F151" s="16">
        <v>23464.94</v>
      </c>
      <c r="G151" s="8"/>
      <c r="H151" s="9"/>
      <c r="I151" s="9"/>
      <c r="J151" s="17">
        <f>E151-F151</f>
        <v>2950.9600000000028</v>
      </c>
      <c r="K151" s="9">
        <f>100.2*12</f>
        <v>1202.4</v>
      </c>
      <c r="L151" s="9"/>
      <c r="M151" s="9"/>
    </row>
    <row r="152" spans="1:13" ht="12.75">
      <c r="A152" s="1" t="s">
        <v>13</v>
      </c>
      <c r="B152" s="5" t="s">
        <v>52</v>
      </c>
      <c r="C152" s="5" t="s">
        <v>56</v>
      </c>
      <c r="D152" s="5" t="s">
        <v>31</v>
      </c>
      <c r="E152" s="16">
        <v>177853.86</v>
      </c>
      <c r="F152" s="16">
        <v>156987.11</v>
      </c>
      <c r="G152" s="8"/>
      <c r="H152" s="9"/>
      <c r="I152" s="9"/>
      <c r="J152" s="17">
        <f>E152-F152</f>
        <v>20866.75</v>
      </c>
      <c r="K152" s="9"/>
      <c r="L152" s="9"/>
      <c r="M152" s="9"/>
    </row>
    <row r="153" spans="1:13" ht="12.75">
      <c r="A153" s="1" t="s">
        <v>13</v>
      </c>
      <c r="B153" s="5" t="s">
        <v>52</v>
      </c>
      <c r="C153" s="5" t="s">
        <v>56</v>
      </c>
      <c r="D153" s="5" t="s">
        <v>33</v>
      </c>
      <c r="E153" s="16">
        <v>1379.88</v>
      </c>
      <c r="F153" s="16">
        <v>1218.63</v>
      </c>
      <c r="G153" s="8"/>
      <c r="H153" s="9"/>
      <c r="I153" s="9"/>
      <c r="J153" s="17">
        <f>E153-F153</f>
        <v>161.25</v>
      </c>
      <c r="K153" s="9"/>
      <c r="L153" s="9"/>
      <c r="M153" s="9"/>
    </row>
    <row r="154" spans="1:13" ht="12.75">
      <c r="A154" s="1" t="s">
        <v>13</v>
      </c>
      <c r="B154" s="5" t="s">
        <v>52</v>
      </c>
      <c r="C154" s="5" t="s">
        <v>56</v>
      </c>
      <c r="D154" s="5" t="s">
        <v>37</v>
      </c>
      <c r="E154" s="16">
        <v>342095.52</v>
      </c>
      <c r="F154" s="16">
        <v>302437.52</v>
      </c>
      <c r="G154" s="8"/>
      <c r="H154" s="9"/>
      <c r="I154" s="9"/>
      <c r="J154" s="17">
        <f>E154-F154</f>
        <v>39658</v>
      </c>
      <c r="K154" s="9"/>
      <c r="L154" s="9"/>
      <c r="M154" s="9"/>
    </row>
    <row r="155" spans="2:13" ht="12.75">
      <c r="B155" s="5"/>
      <c r="C155" s="5"/>
      <c r="D155" s="10" t="s">
        <v>38</v>
      </c>
      <c r="E155" s="11">
        <f>E136+E137+E138+E139+E140+E141+E143+E144+E145+E146+E147+E149+E153</f>
        <v>75724.5</v>
      </c>
      <c r="F155" s="11">
        <f>F136+F137+F138+F139+F140+F141+F143+F144+F145+F146+F147+F149+F153</f>
        <v>66909.8</v>
      </c>
      <c r="G155" s="8"/>
      <c r="H155" s="9"/>
      <c r="I155" s="9"/>
      <c r="J155" s="17">
        <f>E155-F155</f>
        <v>8814.699999999997</v>
      </c>
      <c r="K155" s="9"/>
      <c r="L155" s="9"/>
      <c r="M155" s="9"/>
    </row>
    <row r="156" spans="2:13" ht="12.75">
      <c r="B156" s="5"/>
      <c r="C156" s="5"/>
      <c r="D156" s="10" t="s">
        <v>51</v>
      </c>
      <c r="E156" s="11">
        <f>E147+E148+E155</f>
        <v>112266.18</v>
      </c>
      <c r="F156" s="11">
        <f>F147+F148+F155</f>
        <v>99192.75</v>
      </c>
      <c r="G156" s="8"/>
      <c r="H156" s="9"/>
      <c r="I156" s="9"/>
      <c r="J156" s="17">
        <f>E156-F156</f>
        <v>13073.429999999993</v>
      </c>
      <c r="K156" s="9"/>
      <c r="L156" s="9"/>
      <c r="M156" s="9"/>
    </row>
    <row r="157" spans="1:13" ht="12.75">
      <c r="A157" s="1" t="s">
        <v>13</v>
      </c>
      <c r="B157" s="5" t="s">
        <v>52</v>
      </c>
      <c r="C157" s="5" t="s">
        <v>57</v>
      </c>
      <c r="D157" s="5" t="s">
        <v>16</v>
      </c>
      <c r="E157" s="16">
        <v>44128.32</v>
      </c>
      <c r="F157" s="16">
        <v>37509.41</v>
      </c>
      <c r="G157" s="8"/>
      <c r="H157" s="9"/>
      <c r="I157" s="9"/>
      <c r="J157" s="17">
        <f>E157-F157</f>
        <v>6618.909999999996</v>
      </c>
      <c r="K157" s="9"/>
      <c r="L157" s="9"/>
      <c r="M157" s="9"/>
    </row>
    <row r="158" spans="1:13" ht="12.75">
      <c r="A158" s="1" t="s">
        <v>13</v>
      </c>
      <c r="B158" s="5" t="s">
        <v>52</v>
      </c>
      <c r="C158" s="5" t="s">
        <v>57</v>
      </c>
      <c r="D158" s="5" t="s">
        <v>49</v>
      </c>
      <c r="E158" s="16">
        <v>4208.4</v>
      </c>
      <c r="F158" s="16">
        <v>3577.69</v>
      </c>
      <c r="G158" s="8"/>
      <c r="H158" s="9"/>
      <c r="I158" s="9"/>
      <c r="J158" s="17">
        <f>E158-F158</f>
        <v>630.7099999999996</v>
      </c>
      <c r="K158" s="9"/>
      <c r="L158" s="9"/>
      <c r="M158" s="9"/>
    </row>
    <row r="159" spans="1:13" ht="12.75">
      <c r="A159" s="1" t="s">
        <v>13</v>
      </c>
      <c r="B159" s="5" t="s">
        <v>52</v>
      </c>
      <c r="C159" s="5" t="s">
        <v>57</v>
      </c>
      <c r="D159" s="5" t="s">
        <v>50</v>
      </c>
      <c r="E159" s="16">
        <v>5892.6</v>
      </c>
      <c r="F159" s="16">
        <v>5013.37</v>
      </c>
      <c r="G159" s="8"/>
      <c r="H159" s="9"/>
      <c r="I159" s="9"/>
      <c r="J159" s="17">
        <f>E159-F159</f>
        <v>879.2300000000005</v>
      </c>
      <c r="K159" s="9"/>
      <c r="L159" s="9"/>
      <c r="M159" s="9"/>
    </row>
    <row r="160" spans="1:13" ht="12.75">
      <c r="A160" s="1" t="s">
        <v>13</v>
      </c>
      <c r="B160" s="5" t="s">
        <v>52</v>
      </c>
      <c r="C160" s="5" t="s">
        <v>57</v>
      </c>
      <c r="D160" s="5" t="s">
        <v>17</v>
      </c>
      <c r="E160" s="16">
        <v>12144.84</v>
      </c>
      <c r="F160" s="16">
        <v>10323.49</v>
      </c>
      <c r="G160" s="8"/>
      <c r="H160" s="9"/>
      <c r="I160" s="9"/>
      <c r="J160" s="17">
        <f>E160-F160</f>
        <v>1821.3500000000004</v>
      </c>
      <c r="K160" s="9"/>
      <c r="L160" s="9"/>
      <c r="M160" s="9"/>
    </row>
    <row r="161" spans="1:13" ht="12.75">
      <c r="A161" s="1" t="s">
        <v>13</v>
      </c>
      <c r="B161" s="5" t="s">
        <v>52</v>
      </c>
      <c r="C161" s="5" t="s">
        <v>57</v>
      </c>
      <c r="D161" s="5" t="s">
        <v>18</v>
      </c>
      <c r="E161" s="16">
        <v>11663.46</v>
      </c>
      <c r="F161" s="16">
        <v>9913.14</v>
      </c>
      <c r="G161" s="8"/>
      <c r="H161" s="9"/>
      <c r="I161" s="9"/>
      <c r="J161" s="17">
        <f>E161-F161</f>
        <v>1750.3199999999997</v>
      </c>
      <c r="K161" s="9"/>
      <c r="L161" s="9"/>
      <c r="M161" s="9"/>
    </row>
    <row r="162" spans="1:13" ht="12.75">
      <c r="A162" s="1" t="s">
        <v>13</v>
      </c>
      <c r="B162" s="5" t="s">
        <v>52</v>
      </c>
      <c r="C162" s="5" t="s">
        <v>57</v>
      </c>
      <c r="D162" s="5" t="s">
        <v>19</v>
      </c>
      <c r="E162" s="16">
        <v>5651.52</v>
      </c>
      <c r="F162" s="16">
        <v>4807.83</v>
      </c>
      <c r="G162" s="8"/>
      <c r="H162" s="9"/>
      <c r="I162" s="9"/>
      <c r="J162" s="17">
        <f>E162-F162</f>
        <v>843.6900000000005</v>
      </c>
      <c r="K162" s="9"/>
      <c r="L162" s="9"/>
      <c r="M162" s="9"/>
    </row>
    <row r="163" spans="1:13" ht="12.75">
      <c r="A163" s="1" t="s">
        <v>13</v>
      </c>
      <c r="B163" s="5" t="s">
        <v>52</v>
      </c>
      <c r="C163" s="5" t="s">
        <v>57</v>
      </c>
      <c r="D163" s="5" t="s">
        <v>20</v>
      </c>
      <c r="E163" s="16">
        <v>1323.12</v>
      </c>
      <c r="F163" s="16">
        <v>1118.05</v>
      </c>
      <c r="G163" s="8"/>
      <c r="H163" s="9"/>
      <c r="I163" s="9"/>
      <c r="J163" s="17">
        <f>E163-F163</f>
        <v>205.06999999999994</v>
      </c>
      <c r="K163" s="9"/>
      <c r="L163" s="9"/>
      <c r="M163" s="9"/>
    </row>
    <row r="164" spans="1:13" ht="12.75">
      <c r="A164" s="1" t="s">
        <v>13</v>
      </c>
      <c r="B164" s="5" t="s">
        <v>52</v>
      </c>
      <c r="C164" s="5" t="s">
        <v>57</v>
      </c>
      <c r="D164" s="5" t="s">
        <v>21</v>
      </c>
      <c r="E164" s="16">
        <v>187402.53</v>
      </c>
      <c r="F164" s="16">
        <v>144451.7</v>
      </c>
      <c r="G164" s="8"/>
      <c r="H164" s="9"/>
      <c r="I164" s="9"/>
      <c r="J164" s="17">
        <f>E164-F164</f>
        <v>42950.82999999999</v>
      </c>
      <c r="K164" s="9">
        <f>K173</f>
        <v>5210.76</v>
      </c>
      <c r="L164" s="9"/>
      <c r="M164" s="9"/>
    </row>
    <row r="165" spans="1:13" ht="12.75">
      <c r="A165" s="1" t="s">
        <v>13</v>
      </c>
      <c r="B165" s="5" t="s">
        <v>52</v>
      </c>
      <c r="C165" s="5" t="s">
        <v>57</v>
      </c>
      <c r="D165" s="5" t="s">
        <v>22</v>
      </c>
      <c r="E165" s="16">
        <v>6253.32</v>
      </c>
      <c r="F165" s="16">
        <v>5311.03</v>
      </c>
      <c r="G165" s="8"/>
      <c r="H165" s="9"/>
      <c r="I165" s="9"/>
      <c r="J165" s="17">
        <f>E165-F165</f>
        <v>942.29</v>
      </c>
      <c r="K165" s="9"/>
      <c r="L165" s="9"/>
      <c r="M165" s="9"/>
    </row>
    <row r="166" spans="1:13" ht="12.75">
      <c r="A166" s="1" t="s">
        <v>13</v>
      </c>
      <c r="B166" s="5" t="s">
        <v>52</v>
      </c>
      <c r="C166" s="5" t="s">
        <v>57</v>
      </c>
      <c r="D166" s="5" t="s">
        <v>23</v>
      </c>
      <c r="E166" s="16">
        <v>27294.66</v>
      </c>
      <c r="F166" s="16">
        <v>23198.75</v>
      </c>
      <c r="G166" s="8"/>
      <c r="H166" s="9"/>
      <c r="I166" s="9"/>
      <c r="J166" s="17">
        <f>E166-F166</f>
        <v>4095.91</v>
      </c>
      <c r="K166" s="9"/>
      <c r="L166" s="9"/>
      <c r="M166" s="9"/>
    </row>
    <row r="167" spans="1:13" ht="12.75">
      <c r="A167" s="1" t="s">
        <v>13</v>
      </c>
      <c r="B167" s="5" t="s">
        <v>52</v>
      </c>
      <c r="C167" s="5" t="s">
        <v>57</v>
      </c>
      <c r="D167" s="5" t="s">
        <v>24</v>
      </c>
      <c r="E167" s="16">
        <v>120.06</v>
      </c>
      <c r="F167" s="16">
        <v>112.26</v>
      </c>
      <c r="G167" s="8"/>
      <c r="H167" s="9"/>
      <c r="I167" s="9"/>
      <c r="J167" s="17">
        <f>E167-F167</f>
        <v>7.799999999999997</v>
      </c>
      <c r="K167" s="9"/>
      <c r="L167" s="9"/>
      <c r="M167" s="9"/>
    </row>
    <row r="168" spans="1:13" ht="12.75">
      <c r="A168" s="1" t="s">
        <v>13</v>
      </c>
      <c r="B168" s="5" t="s">
        <v>52</v>
      </c>
      <c r="C168" s="5" t="s">
        <v>57</v>
      </c>
      <c r="D168" s="5" t="s">
        <v>25</v>
      </c>
      <c r="E168" s="16">
        <v>116993.52</v>
      </c>
      <c r="F168" s="16">
        <v>99447.18</v>
      </c>
      <c r="G168" s="8"/>
      <c r="H168" s="9"/>
      <c r="I168" s="9"/>
      <c r="J168" s="17">
        <f>E168-F168</f>
        <v>17546.34000000001</v>
      </c>
      <c r="K168" s="9"/>
      <c r="L168" s="9"/>
      <c r="M168" s="9"/>
    </row>
    <row r="169" spans="1:13" ht="12.75">
      <c r="A169" s="1" t="s">
        <v>13</v>
      </c>
      <c r="B169" s="5" t="s">
        <v>52</v>
      </c>
      <c r="C169" s="5" t="s">
        <v>57</v>
      </c>
      <c r="D169" s="10" t="s">
        <v>26</v>
      </c>
      <c r="E169" s="11">
        <v>96071.4</v>
      </c>
      <c r="F169" s="11">
        <v>81671</v>
      </c>
      <c r="G169" s="8"/>
      <c r="H169" s="9"/>
      <c r="I169" s="9"/>
      <c r="J169" s="17">
        <f>E169-F169</f>
        <v>14400.399999999994</v>
      </c>
      <c r="K169" s="9"/>
      <c r="L169" s="9"/>
      <c r="M169" s="9"/>
    </row>
    <row r="170" spans="1:13" ht="12.75">
      <c r="A170" s="1" t="s">
        <v>13</v>
      </c>
      <c r="B170" s="5" t="s">
        <v>52</v>
      </c>
      <c r="C170" s="5" t="s">
        <v>57</v>
      </c>
      <c r="D170" s="18" t="s">
        <v>28</v>
      </c>
      <c r="E170" s="19">
        <v>86452.2</v>
      </c>
      <c r="F170" s="19">
        <v>73470.72</v>
      </c>
      <c r="G170" s="8">
        <v>123179.62</v>
      </c>
      <c r="H170" s="17">
        <f>E170-G170</f>
        <v>-36727.42</v>
      </c>
      <c r="I170" s="9"/>
      <c r="J170" s="17">
        <f>E170-F170</f>
        <v>12981.479999999996</v>
      </c>
      <c r="K170" s="9"/>
      <c r="L170" s="9"/>
      <c r="M170" s="9"/>
    </row>
    <row r="171" spans="1:13" ht="12.75">
      <c r="A171" s="1" t="s">
        <v>13</v>
      </c>
      <c r="B171" s="5" t="s">
        <v>52</v>
      </c>
      <c r="C171" s="5" t="s">
        <v>57</v>
      </c>
      <c r="D171" s="5" t="s">
        <v>54</v>
      </c>
      <c r="E171" s="16">
        <v>43167</v>
      </c>
      <c r="F171" s="16">
        <v>36689.86</v>
      </c>
      <c r="G171" s="8"/>
      <c r="H171" s="9"/>
      <c r="I171" s="9"/>
      <c r="J171" s="17">
        <f>E171-F171</f>
        <v>6477.139999999999</v>
      </c>
      <c r="K171" s="9"/>
      <c r="L171" s="9"/>
      <c r="M171" s="9"/>
    </row>
    <row r="172" spans="1:13" ht="12.75">
      <c r="A172" s="1" t="s">
        <v>13</v>
      </c>
      <c r="B172" s="5" t="s">
        <v>52</v>
      </c>
      <c r="C172" s="5" t="s">
        <v>57</v>
      </c>
      <c r="D172" s="5" t="s">
        <v>29</v>
      </c>
      <c r="E172" s="16">
        <v>715.8</v>
      </c>
      <c r="F172" s="16">
        <v>607.16</v>
      </c>
      <c r="G172" s="8"/>
      <c r="H172" s="9"/>
      <c r="I172" s="9"/>
      <c r="J172" s="17">
        <f>E172-F172</f>
        <v>108.63999999999999</v>
      </c>
      <c r="K172" s="9"/>
      <c r="L172" s="9"/>
      <c r="M172" s="9"/>
    </row>
    <row r="173" spans="1:13" ht="12.75">
      <c r="A173" s="1" t="s">
        <v>13</v>
      </c>
      <c r="B173" s="5" t="s">
        <v>52</v>
      </c>
      <c r="C173" s="5" t="s">
        <v>57</v>
      </c>
      <c r="D173" s="5" t="s">
        <v>30</v>
      </c>
      <c r="E173" s="16">
        <v>110678.57</v>
      </c>
      <c r="F173" s="16">
        <v>85332.48</v>
      </c>
      <c r="G173" s="8"/>
      <c r="H173" s="9"/>
      <c r="I173" s="9"/>
      <c r="J173" s="17">
        <f>E173-F173</f>
        <v>25346.09000000001</v>
      </c>
      <c r="K173" s="9">
        <f>434.23*12</f>
        <v>5210.76</v>
      </c>
      <c r="L173" s="9"/>
      <c r="M173" s="9"/>
    </row>
    <row r="174" spans="1:13" ht="12.75">
      <c r="A174" s="1" t="s">
        <v>13</v>
      </c>
      <c r="B174" s="5" t="s">
        <v>52</v>
      </c>
      <c r="C174" s="5" t="s">
        <v>57</v>
      </c>
      <c r="D174" s="5" t="s">
        <v>31</v>
      </c>
      <c r="E174" s="16">
        <v>898914.6</v>
      </c>
      <c r="F174" s="16">
        <v>763409.38</v>
      </c>
      <c r="G174" s="8"/>
      <c r="H174" s="9"/>
      <c r="I174" s="9"/>
      <c r="J174" s="17">
        <f>E174-F174</f>
        <v>135505.21999999997</v>
      </c>
      <c r="K174" s="9"/>
      <c r="L174" s="9"/>
      <c r="M174" s="9"/>
    </row>
    <row r="175" spans="1:13" ht="12.75">
      <c r="A175" s="1" t="s">
        <v>13</v>
      </c>
      <c r="B175" s="5" t="s">
        <v>52</v>
      </c>
      <c r="C175" s="5" t="s">
        <v>57</v>
      </c>
      <c r="D175" s="5" t="s">
        <v>33</v>
      </c>
      <c r="E175" s="16">
        <v>6973.74</v>
      </c>
      <c r="F175" s="16">
        <v>5925.15</v>
      </c>
      <c r="G175" s="8"/>
      <c r="H175" s="9"/>
      <c r="I175" s="9"/>
      <c r="J175" s="17">
        <f>E175-F175</f>
        <v>1048.5900000000001</v>
      </c>
      <c r="K175" s="9"/>
      <c r="L175" s="9"/>
      <c r="M175" s="9"/>
    </row>
    <row r="176" spans="1:13" ht="12.75">
      <c r="A176" s="1" t="s">
        <v>13</v>
      </c>
      <c r="B176" s="5" t="s">
        <v>52</v>
      </c>
      <c r="C176" s="5" t="s">
        <v>57</v>
      </c>
      <c r="D176" s="5" t="s">
        <v>37</v>
      </c>
      <c r="E176" s="16">
        <v>1666049.66</v>
      </c>
      <c r="F176" s="16">
        <v>1391889.65</v>
      </c>
      <c r="G176" s="8"/>
      <c r="H176" s="9"/>
      <c r="I176" s="9"/>
      <c r="J176" s="17">
        <f>E176-F176</f>
        <v>274160.01</v>
      </c>
      <c r="K176" s="9"/>
      <c r="L176" s="9"/>
      <c r="M176" s="9"/>
    </row>
    <row r="177" spans="2:13" ht="12.75">
      <c r="B177" s="5"/>
      <c r="C177" s="5"/>
      <c r="D177" s="10" t="s">
        <v>38</v>
      </c>
      <c r="E177" s="11">
        <f>E157+E158+E159+E160+E161+E162+E163+E165+E166+E167+E168+E171+E175</f>
        <v>285814.56</v>
      </c>
      <c r="F177" s="11">
        <f>F157+F158+F159+F160+F161+F162+F163+F165+F166+F167+F168+F171+F175</f>
        <v>242947.21</v>
      </c>
      <c r="G177" s="8"/>
      <c r="H177" s="9"/>
      <c r="I177" s="9"/>
      <c r="J177" s="17">
        <f>E177-F177</f>
        <v>42867.350000000006</v>
      </c>
      <c r="K177" s="9"/>
      <c r="L177" s="9"/>
      <c r="M177" s="9"/>
    </row>
    <row r="178" spans="2:13" ht="12.75">
      <c r="B178" s="5"/>
      <c r="C178" s="5"/>
      <c r="D178" s="10" t="s">
        <v>51</v>
      </c>
      <c r="E178" s="11">
        <f>E177+E170+E169</f>
        <v>468338.16000000003</v>
      </c>
      <c r="F178" s="11">
        <f>F177+F170+F169</f>
        <v>398088.93</v>
      </c>
      <c r="G178" s="8"/>
      <c r="H178" s="9"/>
      <c r="I178" s="9"/>
      <c r="J178" s="17">
        <f>E178-F178</f>
        <v>70249.23000000004</v>
      </c>
      <c r="K178" s="9"/>
      <c r="L178" s="9"/>
      <c r="M178" s="9"/>
    </row>
    <row r="179" spans="1:13" ht="12.75">
      <c r="A179" s="1" t="s">
        <v>13</v>
      </c>
      <c r="B179" s="5" t="s">
        <v>58</v>
      </c>
      <c r="C179" s="5" t="s">
        <v>59</v>
      </c>
      <c r="D179" s="5" t="s">
        <v>16</v>
      </c>
      <c r="E179" s="16">
        <v>28315.44</v>
      </c>
      <c r="F179" s="16">
        <v>24322.06</v>
      </c>
      <c r="G179" s="8"/>
      <c r="H179" s="9"/>
      <c r="I179" s="9"/>
      <c r="J179" s="17">
        <f>E179-F179</f>
        <v>3993.3799999999974</v>
      </c>
      <c r="K179" s="9"/>
      <c r="L179" s="9"/>
      <c r="M179" s="9"/>
    </row>
    <row r="180" spans="1:13" ht="12.75">
      <c r="A180" s="1" t="s">
        <v>13</v>
      </c>
      <c r="B180" s="5" t="s">
        <v>58</v>
      </c>
      <c r="C180" s="5" t="s">
        <v>59</v>
      </c>
      <c r="D180" s="5" t="s">
        <v>41</v>
      </c>
      <c r="E180" s="16">
        <v>371.52</v>
      </c>
      <c r="F180" s="16">
        <v>340.56</v>
      </c>
      <c r="G180" s="8"/>
      <c r="H180" s="9"/>
      <c r="I180" s="9"/>
      <c r="J180" s="17">
        <f>E180-F180</f>
        <v>30.95999999999998</v>
      </c>
      <c r="K180" s="9"/>
      <c r="L180" s="9"/>
      <c r="M180" s="9"/>
    </row>
    <row r="181" spans="1:13" ht="12.75">
      <c r="A181" s="1" t="s">
        <v>13</v>
      </c>
      <c r="B181" s="5" t="s">
        <v>58</v>
      </c>
      <c r="C181" s="5" t="s">
        <v>59</v>
      </c>
      <c r="D181" s="5" t="s">
        <v>49</v>
      </c>
      <c r="E181" s="16">
        <v>2700.54</v>
      </c>
      <c r="F181" s="16">
        <v>2319.97</v>
      </c>
      <c r="G181" s="8"/>
      <c r="H181" s="9"/>
      <c r="I181" s="9"/>
      <c r="J181" s="17">
        <f>E181-F181</f>
        <v>380.57000000000016</v>
      </c>
      <c r="K181" s="9"/>
      <c r="L181" s="9"/>
      <c r="M181" s="9"/>
    </row>
    <row r="182" spans="1:13" ht="12.75">
      <c r="A182" s="1" t="s">
        <v>13</v>
      </c>
      <c r="B182" s="5" t="s">
        <v>58</v>
      </c>
      <c r="C182" s="5" t="s">
        <v>59</v>
      </c>
      <c r="D182" s="5" t="s">
        <v>50</v>
      </c>
      <c r="E182" s="16">
        <v>3781.02</v>
      </c>
      <c r="F182" s="16">
        <v>3250.63</v>
      </c>
      <c r="G182" s="8"/>
      <c r="H182" s="9"/>
      <c r="I182" s="9"/>
      <c r="J182" s="17">
        <f>E182-F182</f>
        <v>530.3899999999999</v>
      </c>
      <c r="K182" s="9"/>
      <c r="L182" s="9"/>
      <c r="M182" s="9"/>
    </row>
    <row r="183" spans="1:13" ht="12.75">
      <c r="A183" s="1" t="s">
        <v>13</v>
      </c>
      <c r="B183" s="5" t="s">
        <v>58</v>
      </c>
      <c r="C183" s="5" t="s">
        <v>59</v>
      </c>
      <c r="D183" s="5" t="s">
        <v>17</v>
      </c>
      <c r="E183" s="16">
        <v>7792.38</v>
      </c>
      <c r="F183" s="16">
        <v>6693.6</v>
      </c>
      <c r="G183" s="8"/>
      <c r="H183" s="9"/>
      <c r="I183" s="9"/>
      <c r="J183" s="17">
        <f>E183-F183</f>
        <v>1098.7799999999997</v>
      </c>
      <c r="K183" s="9"/>
      <c r="L183" s="9"/>
      <c r="M183" s="9"/>
    </row>
    <row r="184" spans="1:13" ht="12.75">
      <c r="A184" s="1" t="s">
        <v>13</v>
      </c>
      <c r="B184" s="5" t="s">
        <v>58</v>
      </c>
      <c r="C184" s="5" t="s">
        <v>59</v>
      </c>
      <c r="D184" s="5" t="s">
        <v>18</v>
      </c>
      <c r="E184" s="16">
        <v>7484.04</v>
      </c>
      <c r="F184" s="16">
        <v>6427.98</v>
      </c>
      <c r="G184" s="8"/>
      <c r="H184" s="9"/>
      <c r="I184" s="9"/>
      <c r="J184" s="17">
        <f>E184-F184</f>
        <v>1056.0600000000004</v>
      </c>
      <c r="K184" s="9"/>
      <c r="L184" s="9"/>
      <c r="M184" s="9"/>
    </row>
    <row r="185" spans="1:13" ht="12.75">
      <c r="A185" s="1" t="s">
        <v>13</v>
      </c>
      <c r="B185" s="5" t="s">
        <v>58</v>
      </c>
      <c r="C185" s="5" t="s">
        <v>59</v>
      </c>
      <c r="D185" s="5" t="s">
        <v>19</v>
      </c>
      <c r="E185" s="16">
        <v>3626.28</v>
      </c>
      <c r="F185" s="16">
        <v>3117.36</v>
      </c>
      <c r="G185" s="8"/>
      <c r="H185" s="9"/>
      <c r="I185" s="9"/>
      <c r="J185" s="17">
        <f>E185-F185</f>
        <v>508.9200000000001</v>
      </c>
      <c r="K185" s="9"/>
      <c r="L185" s="9"/>
      <c r="M185" s="9"/>
    </row>
    <row r="186" spans="1:13" ht="12.75">
      <c r="A186" s="1" t="s">
        <v>13</v>
      </c>
      <c r="B186" s="5" t="s">
        <v>58</v>
      </c>
      <c r="C186" s="5" t="s">
        <v>59</v>
      </c>
      <c r="D186" s="5" t="s">
        <v>20</v>
      </c>
      <c r="E186" s="16">
        <v>849</v>
      </c>
      <c r="F186" s="16">
        <v>725.17</v>
      </c>
      <c r="G186" s="8"/>
      <c r="H186" s="9"/>
      <c r="I186" s="9"/>
      <c r="J186" s="17">
        <f>E186-F186</f>
        <v>123.83000000000004</v>
      </c>
      <c r="K186" s="9"/>
      <c r="L186" s="9"/>
      <c r="M186" s="9"/>
    </row>
    <row r="187" spans="1:13" ht="12.75">
      <c r="A187" s="1" t="s">
        <v>13</v>
      </c>
      <c r="B187" s="5" t="s">
        <v>58</v>
      </c>
      <c r="C187" s="5" t="s">
        <v>59</v>
      </c>
      <c r="D187" s="5" t="s">
        <v>21</v>
      </c>
      <c r="E187" s="16">
        <v>135313.62</v>
      </c>
      <c r="F187" s="16">
        <v>112186.17</v>
      </c>
      <c r="G187" s="8"/>
      <c r="H187" s="9"/>
      <c r="I187" s="9"/>
      <c r="J187" s="17">
        <f>E187-F187</f>
        <v>23127.449999999997</v>
      </c>
      <c r="K187" s="9">
        <f>K196</f>
        <v>3621.24</v>
      </c>
      <c r="L187" s="9"/>
      <c r="M187" s="9"/>
    </row>
    <row r="188" spans="1:13" ht="12.75">
      <c r="A188" s="1" t="s">
        <v>13</v>
      </c>
      <c r="B188" s="5" t="s">
        <v>58</v>
      </c>
      <c r="C188" s="5" t="s">
        <v>59</v>
      </c>
      <c r="D188" s="5" t="s">
        <v>22</v>
      </c>
      <c r="E188" s="16">
        <v>4012.5</v>
      </c>
      <c r="F188" s="16">
        <v>3443.9</v>
      </c>
      <c r="G188" s="8"/>
      <c r="H188" s="9"/>
      <c r="I188" s="9"/>
      <c r="J188" s="17">
        <f>E188-F188</f>
        <v>568.5999999999999</v>
      </c>
      <c r="K188" s="9"/>
      <c r="L188" s="9"/>
      <c r="M188" s="9"/>
    </row>
    <row r="189" spans="1:13" ht="12.75">
      <c r="A189" s="1" t="s">
        <v>13</v>
      </c>
      <c r="B189" s="5" t="s">
        <v>58</v>
      </c>
      <c r="C189" s="5" t="s">
        <v>59</v>
      </c>
      <c r="D189" s="5" t="s">
        <v>23</v>
      </c>
      <c r="E189" s="16">
        <v>17514.06</v>
      </c>
      <c r="F189" s="16">
        <v>15042.79</v>
      </c>
      <c r="G189" s="8"/>
      <c r="H189" s="9"/>
      <c r="I189" s="9"/>
      <c r="J189" s="17">
        <f>E189-F189</f>
        <v>2471.2700000000004</v>
      </c>
      <c r="K189" s="9"/>
      <c r="L189" s="9"/>
      <c r="M189" s="9"/>
    </row>
    <row r="190" spans="1:13" ht="12.75">
      <c r="A190" s="1" t="s">
        <v>13</v>
      </c>
      <c r="B190" s="5" t="s">
        <v>58</v>
      </c>
      <c r="C190" s="5" t="s">
        <v>59</v>
      </c>
      <c r="D190" s="5" t="s">
        <v>24</v>
      </c>
      <c r="E190" s="16">
        <v>77.34</v>
      </c>
      <c r="F190" s="16">
        <v>72.78</v>
      </c>
      <c r="G190" s="8"/>
      <c r="H190" s="9"/>
      <c r="I190" s="9"/>
      <c r="J190" s="17">
        <f>E190-F190</f>
        <v>4.560000000000002</v>
      </c>
      <c r="K190" s="9"/>
      <c r="L190" s="9"/>
      <c r="M190" s="9"/>
    </row>
    <row r="191" spans="1:13" ht="12.75">
      <c r="A191" s="1" t="s">
        <v>13</v>
      </c>
      <c r="B191" s="5" t="s">
        <v>58</v>
      </c>
      <c r="C191" s="5" t="s">
        <v>59</v>
      </c>
      <c r="D191" s="5" t="s">
        <v>25</v>
      </c>
      <c r="E191" s="16">
        <v>75070.98</v>
      </c>
      <c r="F191" s="16">
        <v>64484.52</v>
      </c>
      <c r="G191" s="8"/>
      <c r="H191" s="9"/>
      <c r="I191" s="9"/>
      <c r="J191" s="17">
        <f>E191-F191</f>
        <v>10586.46</v>
      </c>
      <c r="K191" s="9"/>
      <c r="L191" s="9"/>
      <c r="M191" s="9"/>
    </row>
    <row r="192" spans="1:13" ht="12.75">
      <c r="A192" s="1" t="s">
        <v>13</v>
      </c>
      <c r="B192" s="5" t="s">
        <v>58</v>
      </c>
      <c r="C192" s="5" t="s">
        <v>59</v>
      </c>
      <c r="D192" s="10" t="s">
        <v>26</v>
      </c>
      <c r="E192" s="11">
        <v>61646.28</v>
      </c>
      <c r="F192" s="11">
        <v>52957.93</v>
      </c>
      <c r="G192" s="8">
        <v>34107.88</v>
      </c>
      <c r="H192" s="17">
        <f>E192-G192</f>
        <v>27538.4</v>
      </c>
      <c r="I192" s="9"/>
      <c r="J192" s="17">
        <f>E192-F192</f>
        <v>8688.349999999999</v>
      </c>
      <c r="K192" s="9"/>
      <c r="L192" s="9"/>
      <c r="M192" s="9"/>
    </row>
    <row r="193" spans="1:13" ht="12.75">
      <c r="A193" s="1" t="s">
        <v>13</v>
      </c>
      <c r="B193" s="5" t="s">
        <v>58</v>
      </c>
      <c r="C193" s="5" t="s">
        <v>59</v>
      </c>
      <c r="D193" s="18" t="s">
        <v>28</v>
      </c>
      <c r="E193" s="19">
        <v>55473.96</v>
      </c>
      <c r="F193" s="19">
        <v>47641.35</v>
      </c>
      <c r="G193" s="8"/>
      <c r="H193" s="9"/>
      <c r="I193" s="9"/>
      <c r="J193" s="17">
        <f>E193-F193</f>
        <v>7832.610000000001</v>
      </c>
      <c r="K193" s="9"/>
      <c r="L193" s="9"/>
      <c r="M193" s="9"/>
    </row>
    <row r="194" spans="1:13" ht="12.75">
      <c r="A194" s="1" t="s">
        <v>13</v>
      </c>
      <c r="B194" s="5" t="s">
        <v>58</v>
      </c>
      <c r="C194" s="5" t="s">
        <v>59</v>
      </c>
      <c r="D194" s="5" t="s">
        <v>54</v>
      </c>
      <c r="E194" s="16">
        <v>27698.76</v>
      </c>
      <c r="F194" s="16">
        <v>23790.81</v>
      </c>
      <c r="G194" s="8"/>
      <c r="H194" s="9"/>
      <c r="I194" s="9"/>
      <c r="J194" s="17">
        <f>E194-F194</f>
        <v>3907.949999999997</v>
      </c>
      <c r="K194" s="9"/>
      <c r="L194" s="9"/>
      <c r="M194" s="9"/>
    </row>
    <row r="195" spans="1:13" ht="12.75">
      <c r="A195" s="1" t="s">
        <v>13</v>
      </c>
      <c r="B195" s="5" t="s">
        <v>58</v>
      </c>
      <c r="C195" s="5" t="s">
        <v>59</v>
      </c>
      <c r="D195" s="5" t="s">
        <v>29</v>
      </c>
      <c r="E195" s="16">
        <v>824.64</v>
      </c>
      <c r="F195" s="16">
        <v>706.99</v>
      </c>
      <c r="G195" s="8"/>
      <c r="H195" s="9"/>
      <c r="I195" s="9"/>
      <c r="J195" s="17">
        <f>E195-F195</f>
        <v>117.64999999999998</v>
      </c>
      <c r="K195" s="9"/>
      <c r="L195" s="9"/>
      <c r="M195" s="9"/>
    </row>
    <row r="196" spans="1:13" ht="12.75">
      <c r="A196" s="1" t="s">
        <v>13</v>
      </c>
      <c r="B196" s="5" t="s">
        <v>58</v>
      </c>
      <c r="C196" s="5" t="s">
        <v>59</v>
      </c>
      <c r="D196" s="5" t="s">
        <v>30</v>
      </c>
      <c r="E196" s="16">
        <v>79916.21</v>
      </c>
      <c r="F196" s="16">
        <v>66260.98</v>
      </c>
      <c r="G196" s="8"/>
      <c r="H196" s="9"/>
      <c r="I196" s="9"/>
      <c r="J196" s="17">
        <f>E196-F196</f>
        <v>13655.23000000001</v>
      </c>
      <c r="K196" s="9">
        <f>301.77*12</f>
        <v>3621.24</v>
      </c>
      <c r="L196" s="9"/>
      <c r="M196" s="9"/>
    </row>
    <row r="197" spans="1:13" ht="12.75">
      <c r="A197" s="1" t="s">
        <v>13</v>
      </c>
      <c r="B197" s="5" t="s">
        <v>58</v>
      </c>
      <c r="C197" s="5" t="s">
        <v>59</v>
      </c>
      <c r="D197" s="5" t="s">
        <v>31</v>
      </c>
      <c r="E197" s="16">
        <v>576803.34</v>
      </c>
      <c r="F197" s="16">
        <v>495037.12</v>
      </c>
      <c r="G197" s="8"/>
      <c r="H197" s="9"/>
      <c r="I197" s="9"/>
      <c r="J197" s="17">
        <f>E197-F197</f>
        <v>81766.21999999997</v>
      </c>
      <c r="K197" s="9"/>
      <c r="L197" s="9"/>
      <c r="M197" s="9"/>
    </row>
    <row r="198" spans="1:13" ht="12.75">
      <c r="A198" s="1" t="s">
        <v>13</v>
      </c>
      <c r="B198" s="5" t="s">
        <v>58</v>
      </c>
      <c r="C198" s="5" t="s">
        <v>59</v>
      </c>
      <c r="D198" s="5" t="s">
        <v>33</v>
      </c>
      <c r="E198" s="16">
        <v>4474.98</v>
      </c>
      <c r="F198" s="16">
        <v>3842.23</v>
      </c>
      <c r="G198" s="8"/>
      <c r="H198" s="9"/>
      <c r="I198" s="9"/>
      <c r="J198" s="17">
        <f>E198-F198</f>
        <v>632.7499999999995</v>
      </c>
      <c r="K198" s="9"/>
      <c r="L198" s="9"/>
      <c r="M198" s="9"/>
    </row>
    <row r="199" spans="1:13" ht="12.75">
      <c r="A199" s="1" t="s">
        <v>13</v>
      </c>
      <c r="B199" s="5" t="s">
        <v>58</v>
      </c>
      <c r="C199" s="5" t="s">
        <v>59</v>
      </c>
      <c r="D199" s="5" t="s">
        <v>37</v>
      </c>
      <c r="E199" s="16">
        <v>1093746.89</v>
      </c>
      <c r="F199" s="16">
        <v>932664.9</v>
      </c>
      <c r="G199" s="8"/>
      <c r="H199" s="9"/>
      <c r="I199" s="9"/>
      <c r="J199" s="17">
        <f>E199-F199</f>
        <v>161081.98999999987</v>
      </c>
      <c r="K199" s="9"/>
      <c r="L199" s="9"/>
      <c r="M199" s="9"/>
    </row>
    <row r="200" spans="2:13" ht="12.75">
      <c r="B200" s="5"/>
      <c r="C200" s="5"/>
      <c r="D200" s="10" t="s">
        <v>38</v>
      </c>
      <c r="E200" s="11">
        <f>E179+E180+E181+E182+E183+E184+E185+E186+E188+E189+E190+E191+E194+E198</f>
        <v>183768.84</v>
      </c>
      <c r="F200" s="11">
        <f>F179+F180+F181+F182+F183+F184+F185+F186+F188+F189+F190+F191+F194+F198</f>
        <v>157874.36000000002</v>
      </c>
      <c r="G200" s="8"/>
      <c r="H200" s="9"/>
      <c r="I200" s="9"/>
      <c r="J200" s="17">
        <f>E200-F200</f>
        <v>25894.47999999998</v>
      </c>
      <c r="K200" s="9"/>
      <c r="L200" s="9"/>
      <c r="M200" s="9"/>
    </row>
    <row r="201" spans="2:13" ht="12.75">
      <c r="B201" s="5"/>
      <c r="C201" s="5"/>
      <c r="D201" s="10" t="s">
        <v>51</v>
      </c>
      <c r="E201" s="11">
        <f>E192+E193+E200</f>
        <v>300889.07999999996</v>
      </c>
      <c r="F201" s="11">
        <f>F192+F193+F200</f>
        <v>258473.64</v>
      </c>
      <c r="G201" s="8"/>
      <c r="H201" s="9"/>
      <c r="I201" s="9"/>
      <c r="J201" s="17">
        <f>E201-F201</f>
        <v>42415.439999999944</v>
      </c>
      <c r="K201" s="9"/>
      <c r="L201" s="9"/>
      <c r="M201" s="9"/>
    </row>
    <row r="202" spans="1:13" ht="12.75">
      <c r="A202" s="1" t="s">
        <v>13</v>
      </c>
      <c r="B202" s="5" t="s">
        <v>58</v>
      </c>
      <c r="C202" s="5" t="s">
        <v>53</v>
      </c>
      <c r="D202" s="5" t="s">
        <v>16</v>
      </c>
      <c r="E202" s="16">
        <v>6253.68</v>
      </c>
      <c r="F202" s="16">
        <v>5126.24</v>
      </c>
      <c r="G202" s="8"/>
      <c r="H202" s="9"/>
      <c r="I202" s="9"/>
      <c r="J202" s="17">
        <f>E202-F202</f>
        <v>1127.4400000000005</v>
      </c>
      <c r="K202" s="9"/>
      <c r="L202" s="9"/>
      <c r="M202" s="9"/>
    </row>
    <row r="203" spans="1:13" ht="12.75">
      <c r="A203" s="1" t="s">
        <v>13</v>
      </c>
      <c r="B203" s="5" t="s">
        <v>58</v>
      </c>
      <c r="C203" s="5" t="s">
        <v>53</v>
      </c>
      <c r="D203" s="5" t="s">
        <v>49</v>
      </c>
      <c r="E203" s="16">
        <v>596.34</v>
      </c>
      <c r="F203" s="16">
        <v>488.88</v>
      </c>
      <c r="G203" s="8"/>
      <c r="H203" s="9"/>
      <c r="I203" s="9"/>
      <c r="J203" s="17">
        <f>E203-F203</f>
        <v>107.46000000000004</v>
      </c>
      <c r="K203" s="9"/>
      <c r="L203" s="9"/>
      <c r="M203" s="9"/>
    </row>
    <row r="204" spans="1:13" ht="12.75">
      <c r="A204" s="1" t="s">
        <v>13</v>
      </c>
      <c r="B204" s="5" t="s">
        <v>58</v>
      </c>
      <c r="C204" s="5" t="s">
        <v>53</v>
      </c>
      <c r="D204" s="5" t="s">
        <v>50</v>
      </c>
      <c r="E204" s="16">
        <v>835.02</v>
      </c>
      <c r="F204" s="16">
        <v>685.11</v>
      </c>
      <c r="G204" s="8"/>
      <c r="H204" s="9"/>
      <c r="I204" s="9"/>
      <c r="J204" s="17">
        <f>E204-F204</f>
        <v>149.90999999999997</v>
      </c>
      <c r="K204" s="9"/>
      <c r="L204" s="9"/>
      <c r="M204" s="9"/>
    </row>
    <row r="205" spans="1:13" ht="12.75">
      <c r="A205" s="1" t="s">
        <v>13</v>
      </c>
      <c r="B205" s="5" t="s">
        <v>58</v>
      </c>
      <c r="C205" s="5" t="s">
        <v>53</v>
      </c>
      <c r="D205" s="5" t="s">
        <v>17</v>
      </c>
      <c r="E205" s="16">
        <v>1721.04</v>
      </c>
      <c r="F205" s="16">
        <v>1410.82</v>
      </c>
      <c r="G205" s="8"/>
      <c r="H205" s="9"/>
      <c r="I205" s="9"/>
      <c r="J205" s="17">
        <f>E205-F205</f>
        <v>310.22</v>
      </c>
      <c r="K205" s="9"/>
      <c r="L205" s="9"/>
      <c r="M205" s="9"/>
    </row>
    <row r="206" spans="1:13" ht="12.75">
      <c r="A206" s="1" t="s">
        <v>13</v>
      </c>
      <c r="B206" s="5" t="s">
        <v>58</v>
      </c>
      <c r="C206" s="5" t="s">
        <v>53</v>
      </c>
      <c r="D206" s="5" t="s">
        <v>18</v>
      </c>
      <c r="E206" s="16">
        <v>1652.82</v>
      </c>
      <c r="F206" s="16">
        <v>1354.73</v>
      </c>
      <c r="G206" s="8"/>
      <c r="H206" s="9"/>
      <c r="I206" s="9"/>
      <c r="J206" s="17">
        <f>E206-F206</f>
        <v>298.0899999999999</v>
      </c>
      <c r="K206" s="9"/>
      <c r="L206" s="9"/>
      <c r="M206" s="9"/>
    </row>
    <row r="207" spans="1:13" ht="12.75">
      <c r="A207" s="1" t="s">
        <v>13</v>
      </c>
      <c r="B207" s="5" t="s">
        <v>58</v>
      </c>
      <c r="C207" s="5" t="s">
        <v>53</v>
      </c>
      <c r="D207" s="5" t="s">
        <v>19</v>
      </c>
      <c r="E207" s="16">
        <v>800.94</v>
      </c>
      <c r="F207" s="16">
        <v>657.09</v>
      </c>
      <c r="G207" s="8"/>
      <c r="H207" s="9"/>
      <c r="I207" s="9"/>
      <c r="J207" s="17">
        <f>E207-F207</f>
        <v>143.85000000000002</v>
      </c>
      <c r="K207" s="9"/>
      <c r="L207" s="9"/>
      <c r="M207" s="9"/>
    </row>
    <row r="208" spans="1:13" ht="12.75">
      <c r="A208" s="1" t="s">
        <v>13</v>
      </c>
      <c r="B208" s="5" t="s">
        <v>58</v>
      </c>
      <c r="C208" s="5" t="s">
        <v>53</v>
      </c>
      <c r="D208" s="5" t="s">
        <v>21</v>
      </c>
      <c r="E208" s="16">
        <v>19172.72</v>
      </c>
      <c r="F208" s="16">
        <v>16234.35</v>
      </c>
      <c r="G208" s="8"/>
      <c r="H208" s="9"/>
      <c r="I208" s="9"/>
      <c r="J208" s="17">
        <f>E208-F208</f>
        <v>2938.370000000001</v>
      </c>
      <c r="K208" s="9">
        <f>K216</f>
        <v>527.28</v>
      </c>
      <c r="L208" s="9"/>
      <c r="M208" s="9"/>
    </row>
    <row r="209" spans="1:13" ht="12.75">
      <c r="A209" s="1" t="s">
        <v>13</v>
      </c>
      <c r="B209" s="5" t="s">
        <v>58</v>
      </c>
      <c r="C209" s="5" t="s">
        <v>53</v>
      </c>
      <c r="D209" s="5" t="s">
        <v>22</v>
      </c>
      <c r="E209" s="16">
        <v>886.08</v>
      </c>
      <c r="F209" s="16">
        <v>725.75</v>
      </c>
      <c r="G209" s="8"/>
      <c r="H209" s="9"/>
      <c r="I209" s="9"/>
      <c r="J209" s="17">
        <f>E209-F209</f>
        <v>160.33000000000004</v>
      </c>
      <c r="K209" s="9"/>
      <c r="L209" s="9"/>
      <c r="M209" s="9"/>
    </row>
    <row r="210" spans="1:13" ht="12.75">
      <c r="A210" s="1" t="s">
        <v>13</v>
      </c>
      <c r="B210" s="5" t="s">
        <v>58</v>
      </c>
      <c r="C210" s="5" t="s">
        <v>53</v>
      </c>
      <c r="D210" s="5" t="s">
        <v>24</v>
      </c>
      <c r="E210" s="16">
        <v>17.04</v>
      </c>
      <c r="F210" s="16">
        <v>15.4</v>
      </c>
      <c r="G210" s="8"/>
      <c r="H210" s="9"/>
      <c r="I210" s="9"/>
      <c r="J210" s="17">
        <f>E210-F210</f>
        <v>1.6399999999999988</v>
      </c>
      <c r="K210" s="9"/>
      <c r="L210" s="9"/>
      <c r="M210" s="9"/>
    </row>
    <row r="211" spans="1:13" ht="12.75">
      <c r="A211" s="1" t="s">
        <v>13</v>
      </c>
      <c r="B211" s="5" t="s">
        <v>58</v>
      </c>
      <c r="C211" s="5" t="s">
        <v>53</v>
      </c>
      <c r="D211" s="5" t="s">
        <v>25</v>
      </c>
      <c r="E211" s="16">
        <v>16579.92</v>
      </c>
      <c r="F211" s="16">
        <v>13591.16</v>
      </c>
      <c r="G211" s="8"/>
      <c r="H211" s="9"/>
      <c r="I211" s="9"/>
      <c r="J211" s="17">
        <f>E211-F211</f>
        <v>2988.7599999999984</v>
      </c>
      <c r="K211" s="9"/>
      <c r="L211" s="9"/>
      <c r="M211" s="9"/>
    </row>
    <row r="212" spans="1:13" ht="12.75">
      <c r="A212" s="1" t="s">
        <v>13</v>
      </c>
      <c r="B212" s="5" t="s">
        <v>58</v>
      </c>
      <c r="C212" s="5" t="s">
        <v>53</v>
      </c>
      <c r="D212" s="10" t="s">
        <v>26</v>
      </c>
      <c r="E212" s="11">
        <v>2147.1</v>
      </c>
      <c r="F212" s="11">
        <v>1759.73</v>
      </c>
      <c r="G212" s="8">
        <v>14622.67</v>
      </c>
      <c r="H212" s="17">
        <f>E212-G212</f>
        <v>-12475.57</v>
      </c>
      <c r="I212" s="9"/>
      <c r="J212" s="17">
        <f>E212-F212</f>
        <v>387.3699999999999</v>
      </c>
      <c r="K212" s="9"/>
      <c r="L212" s="9"/>
      <c r="M212" s="9"/>
    </row>
    <row r="213" spans="1:13" ht="12.75">
      <c r="A213" s="1" t="s">
        <v>13</v>
      </c>
      <c r="B213" s="5" t="s">
        <v>58</v>
      </c>
      <c r="C213" s="5" t="s">
        <v>53</v>
      </c>
      <c r="D213" s="18" t="s">
        <v>28</v>
      </c>
      <c r="E213" s="19">
        <v>12251.76</v>
      </c>
      <c r="F213" s="19">
        <v>10041.01</v>
      </c>
      <c r="G213" s="8"/>
      <c r="H213" s="9"/>
      <c r="I213" s="9"/>
      <c r="J213" s="17">
        <f>E213-F213</f>
        <v>2210.75</v>
      </c>
      <c r="K213" s="9"/>
      <c r="L213" s="9"/>
      <c r="M213" s="9"/>
    </row>
    <row r="214" spans="1:13" ht="12.75">
      <c r="A214" s="1" t="s">
        <v>13</v>
      </c>
      <c r="B214" s="5" t="s">
        <v>58</v>
      </c>
      <c r="C214" s="5" t="s">
        <v>53</v>
      </c>
      <c r="D214" s="5" t="s">
        <v>54</v>
      </c>
      <c r="E214" s="16">
        <v>6117.42</v>
      </c>
      <c r="F214" s="16">
        <v>5014.23</v>
      </c>
      <c r="G214" s="8"/>
      <c r="H214" s="9"/>
      <c r="I214" s="9"/>
      <c r="J214" s="17">
        <f>E214-F214</f>
        <v>1103.1900000000005</v>
      </c>
      <c r="K214" s="9"/>
      <c r="L214" s="9"/>
      <c r="M214" s="9"/>
    </row>
    <row r="215" spans="1:13" ht="12.75">
      <c r="A215" s="1" t="s">
        <v>13</v>
      </c>
      <c r="B215" s="5" t="s">
        <v>58</v>
      </c>
      <c r="C215" s="5" t="s">
        <v>53</v>
      </c>
      <c r="D215" s="5" t="s">
        <v>29</v>
      </c>
      <c r="E215" s="16">
        <v>121.2</v>
      </c>
      <c r="F215" s="16">
        <v>99.15</v>
      </c>
      <c r="G215" s="8"/>
      <c r="H215" s="9"/>
      <c r="I215" s="9"/>
      <c r="J215" s="17">
        <f>E215-F215</f>
        <v>22.049999999999997</v>
      </c>
      <c r="K215" s="9"/>
      <c r="L215" s="9"/>
      <c r="M215" s="9"/>
    </row>
    <row r="216" spans="1:13" ht="12.75">
      <c r="A216" s="1" t="s">
        <v>13</v>
      </c>
      <c r="B216" s="5" t="s">
        <v>58</v>
      </c>
      <c r="C216" s="5" t="s">
        <v>53</v>
      </c>
      <c r="D216" s="5" t="s">
        <v>30</v>
      </c>
      <c r="E216" s="16">
        <v>11323.38</v>
      </c>
      <c r="F216" s="16">
        <v>9588.52</v>
      </c>
      <c r="G216" s="8"/>
      <c r="H216" s="9"/>
      <c r="I216" s="9"/>
      <c r="J216" s="17">
        <f>E216-F216</f>
        <v>1734.8599999999988</v>
      </c>
      <c r="K216" s="9">
        <f>43.94*12</f>
        <v>527.28</v>
      </c>
      <c r="L216" s="9"/>
      <c r="M216" s="9"/>
    </row>
    <row r="217" spans="1:13" ht="12.75">
      <c r="A217" s="1" t="s">
        <v>13</v>
      </c>
      <c r="B217" s="5" t="s">
        <v>58</v>
      </c>
      <c r="C217" s="5" t="s">
        <v>53</v>
      </c>
      <c r="D217" s="5" t="s">
        <v>33</v>
      </c>
      <c r="E217" s="16">
        <v>988.32</v>
      </c>
      <c r="F217" s="16">
        <v>809.77</v>
      </c>
      <c r="G217" s="8"/>
      <c r="H217" s="9"/>
      <c r="I217" s="9"/>
      <c r="J217" s="17">
        <f>E217-F217</f>
        <v>178.55000000000007</v>
      </c>
      <c r="K217" s="9"/>
      <c r="L217" s="9"/>
      <c r="M217" s="9"/>
    </row>
    <row r="218" spans="1:13" ht="12.75">
      <c r="A218" s="1" t="s">
        <v>13</v>
      </c>
      <c r="B218" s="5" t="s">
        <v>58</v>
      </c>
      <c r="C218" s="5" t="s">
        <v>53</v>
      </c>
      <c r="D218" s="5" t="s">
        <v>37</v>
      </c>
      <c r="E218" s="16">
        <v>81464.78</v>
      </c>
      <c r="F218" s="16">
        <v>67601.94</v>
      </c>
      <c r="G218" s="8"/>
      <c r="H218" s="9"/>
      <c r="I218" s="9"/>
      <c r="J218" s="17">
        <f>E218-F218</f>
        <v>13862.839999999997</v>
      </c>
      <c r="K218" s="9"/>
      <c r="L218" s="9"/>
      <c r="M218" s="9"/>
    </row>
    <row r="219" spans="2:13" ht="12.75">
      <c r="B219" s="5"/>
      <c r="C219" s="5"/>
      <c r="D219" s="10" t="s">
        <v>38</v>
      </c>
      <c r="E219" s="11">
        <f>E202+E203+E204+E205+E206+E207+E209+E210+E211+E214+E217</f>
        <v>36448.62</v>
      </c>
      <c r="F219" s="11">
        <f>F202+F203+F204+F205+F206+F207+F209+F210+F211+F214+F217</f>
        <v>29879.18</v>
      </c>
      <c r="G219" s="8"/>
      <c r="H219" s="9"/>
      <c r="I219" s="9"/>
      <c r="J219" s="17">
        <f>E219-F219</f>
        <v>6569.440000000002</v>
      </c>
      <c r="K219" s="9"/>
      <c r="L219" s="9"/>
      <c r="M219" s="9"/>
    </row>
    <row r="220" spans="2:13" ht="12.75">
      <c r="B220" s="5"/>
      <c r="C220" s="5"/>
      <c r="D220" s="10" t="s">
        <v>51</v>
      </c>
      <c r="E220" s="11">
        <f>E212+E213+E219</f>
        <v>50847.48</v>
      </c>
      <c r="F220" s="11">
        <f>F212+F213+F219</f>
        <v>41679.92</v>
      </c>
      <c r="G220" s="8"/>
      <c r="H220" s="9"/>
      <c r="I220" s="9"/>
      <c r="J220" s="17">
        <f>E220-F220</f>
        <v>9167.560000000005</v>
      </c>
      <c r="K220" s="9"/>
      <c r="L220" s="9"/>
      <c r="M220" s="9"/>
    </row>
    <row r="221" spans="1:13" ht="12.75">
      <c r="A221" s="1" t="s">
        <v>13</v>
      </c>
      <c r="B221" s="5" t="s">
        <v>58</v>
      </c>
      <c r="C221" s="5" t="s">
        <v>55</v>
      </c>
      <c r="D221" s="5" t="s">
        <v>16</v>
      </c>
      <c r="E221" s="16">
        <v>8308.2</v>
      </c>
      <c r="F221" s="16">
        <v>6622.91</v>
      </c>
      <c r="G221" s="8"/>
      <c r="H221" s="9"/>
      <c r="I221" s="9"/>
      <c r="J221" s="17">
        <f>E221-F221</f>
        <v>1685.2900000000009</v>
      </c>
      <c r="K221" s="9"/>
      <c r="L221" s="9"/>
      <c r="M221" s="9"/>
    </row>
    <row r="222" spans="1:13" ht="12.75">
      <c r="A222" s="1" t="s">
        <v>13</v>
      </c>
      <c r="B222" s="5" t="s">
        <v>58</v>
      </c>
      <c r="C222" s="5" t="s">
        <v>55</v>
      </c>
      <c r="D222" s="5" t="s">
        <v>49</v>
      </c>
      <c r="E222" s="16">
        <v>792.42</v>
      </c>
      <c r="F222" s="16">
        <v>631.79</v>
      </c>
      <c r="G222" s="8"/>
      <c r="H222" s="9"/>
      <c r="I222" s="9"/>
      <c r="J222" s="17">
        <f>E222-F222</f>
        <v>160.63</v>
      </c>
      <c r="K222" s="9"/>
      <c r="L222" s="9"/>
      <c r="M222" s="9"/>
    </row>
    <row r="223" spans="1:13" ht="12.75">
      <c r="A223" s="1" t="s">
        <v>13</v>
      </c>
      <c r="B223" s="5" t="s">
        <v>58</v>
      </c>
      <c r="C223" s="5" t="s">
        <v>55</v>
      </c>
      <c r="D223" s="5" t="s">
        <v>50</v>
      </c>
      <c r="E223" s="16">
        <v>1109.46</v>
      </c>
      <c r="F223" s="16">
        <v>885.44</v>
      </c>
      <c r="G223" s="8"/>
      <c r="H223" s="9"/>
      <c r="I223" s="9"/>
      <c r="J223" s="17">
        <f>E223-F223</f>
        <v>224.01999999999998</v>
      </c>
      <c r="K223" s="9"/>
      <c r="L223" s="9"/>
      <c r="M223" s="9"/>
    </row>
    <row r="224" spans="1:13" ht="12.75">
      <c r="A224" s="1" t="s">
        <v>13</v>
      </c>
      <c r="B224" s="5" t="s">
        <v>58</v>
      </c>
      <c r="C224" s="5" t="s">
        <v>55</v>
      </c>
      <c r="D224" s="5" t="s">
        <v>17</v>
      </c>
      <c r="E224" s="16">
        <v>2286.36</v>
      </c>
      <c r="F224" s="16">
        <v>1822.59</v>
      </c>
      <c r="G224" s="8"/>
      <c r="H224" s="9"/>
      <c r="I224" s="9"/>
      <c r="J224" s="17">
        <f>E224-F224</f>
        <v>463.7700000000002</v>
      </c>
      <c r="K224" s="9"/>
      <c r="L224" s="9"/>
      <c r="M224" s="9"/>
    </row>
    <row r="225" spans="1:13" ht="12.75">
      <c r="A225" s="1" t="s">
        <v>13</v>
      </c>
      <c r="B225" s="5" t="s">
        <v>58</v>
      </c>
      <c r="C225" s="5" t="s">
        <v>55</v>
      </c>
      <c r="D225" s="5" t="s">
        <v>18</v>
      </c>
      <c r="E225" s="16">
        <v>2195.94</v>
      </c>
      <c r="F225" s="16">
        <v>1750.27</v>
      </c>
      <c r="G225" s="8"/>
      <c r="H225" s="9"/>
      <c r="I225" s="9"/>
      <c r="J225" s="17">
        <f>E225-F225</f>
        <v>445.6700000000001</v>
      </c>
      <c r="K225" s="9"/>
      <c r="L225" s="9"/>
      <c r="M225" s="9"/>
    </row>
    <row r="226" spans="1:13" ht="12.75">
      <c r="A226" s="1" t="s">
        <v>13</v>
      </c>
      <c r="B226" s="5" t="s">
        <v>58</v>
      </c>
      <c r="C226" s="5" t="s">
        <v>55</v>
      </c>
      <c r="D226" s="5" t="s">
        <v>19</v>
      </c>
      <c r="E226" s="16">
        <v>1064.1</v>
      </c>
      <c r="F226" s="16">
        <v>849.18</v>
      </c>
      <c r="G226" s="8"/>
      <c r="H226" s="9"/>
      <c r="I226" s="9"/>
      <c r="J226" s="17">
        <f>E226-F226</f>
        <v>214.91999999999996</v>
      </c>
      <c r="K226" s="9"/>
      <c r="L226" s="9"/>
      <c r="M226" s="9"/>
    </row>
    <row r="227" spans="1:13" ht="12.75">
      <c r="A227" s="1" t="s">
        <v>13</v>
      </c>
      <c r="B227" s="5" t="s">
        <v>58</v>
      </c>
      <c r="C227" s="5" t="s">
        <v>55</v>
      </c>
      <c r="D227" s="5" t="s">
        <v>21</v>
      </c>
      <c r="E227" s="16">
        <v>40000.52</v>
      </c>
      <c r="F227" s="16">
        <v>29164.14</v>
      </c>
      <c r="G227" s="8"/>
      <c r="H227" s="9"/>
      <c r="I227" s="9"/>
      <c r="J227" s="17">
        <f>E227-F227</f>
        <v>10836.379999999997</v>
      </c>
      <c r="K227" s="9">
        <f>K235</f>
        <v>993.8399999999999</v>
      </c>
      <c r="L227" s="9"/>
      <c r="M227" s="9"/>
    </row>
    <row r="228" spans="1:13" ht="12.75">
      <c r="A228" s="1" t="s">
        <v>13</v>
      </c>
      <c r="B228" s="5" t="s">
        <v>58</v>
      </c>
      <c r="C228" s="5" t="s">
        <v>55</v>
      </c>
      <c r="D228" s="5" t="s">
        <v>22</v>
      </c>
      <c r="E228" s="16">
        <v>1177.32</v>
      </c>
      <c r="F228" s="16">
        <v>937.55</v>
      </c>
      <c r="G228" s="8"/>
      <c r="H228" s="9"/>
      <c r="I228" s="9"/>
      <c r="J228" s="17">
        <f>E228-F228</f>
        <v>239.76999999999998</v>
      </c>
      <c r="K228" s="9"/>
      <c r="L228" s="9"/>
      <c r="M228" s="9"/>
    </row>
    <row r="229" spans="1:13" ht="12.75">
      <c r="A229" s="1" t="s">
        <v>13</v>
      </c>
      <c r="B229" s="5" t="s">
        <v>58</v>
      </c>
      <c r="C229" s="5" t="s">
        <v>55</v>
      </c>
      <c r="D229" s="5" t="s">
        <v>24</v>
      </c>
      <c r="E229" s="16">
        <v>22.74</v>
      </c>
      <c r="F229" s="16">
        <v>20.41</v>
      </c>
      <c r="G229" s="8"/>
      <c r="H229" s="9"/>
      <c r="I229" s="9"/>
      <c r="J229" s="17">
        <f>E229-F229</f>
        <v>2.3299999999999983</v>
      </c>
      <c r="K229" s="9"/>
      <c r="L229" s="9"/>
      <c r="M229" s="9"/>
    </row>
    <row r="230" spans="1:13" ht="12.75">
      <c r="A230" s="1" t="s">
        <v>13</v>
      </c>
      <c r="B230" s="5" t="s">
        <v>58</v>
      </c>
      <c r="C230" s="5" t="s">
        <v>55</v>
      </c>
      <c r="D230" s="5" t="s">
        <v>25</v>
      </c>
      <c r="E230" s="16">
        <v>22026.84</v>
      </c>
      <c r="F230" s="16">
        <v>17558.98</v>
      </c>
      <c r="G230" s="8"/>
      <c r="H230" s="9"/>
      <c r="I230" s="9"/>
      <c r="J230" s="17">
        <f>E230-F230</f>
        <v>4467.860000000001</v>
      </c>
      <c r="K230" s="9"/>
      <c r="L230" s="9"/>
      <c r="M230" s="9"/>
    </row>
    <row r="231" spans="1:13" ht="12.75">
      <c r="A231" s="1" t="s">
        <v>13</v>
      </c>
      <c r="B231" s="5" t="s">
        <v>58</v>
      </c>
      <c r="C231" s="5" t="s">
        <v>55</v>
      </c>
      <c r="D231" s="10" t="s">
        <v>26</v>
      </c>
      <c r="E231" s="11">
        <v>23634.06</v>
      </c>
      <c r="F231" s="11">
        <v>18838.3</v>
      </c>
      <c r="G231" s="8">
        <v>65187.79</v>
      </c>
      <c r="H231" s="17">
        <f>E231-G231</f>
        <v>-41553.729999999996</v>
      </c>
      <c r="I231" s="9"/>
      <c r="J231" s="17">
        <f>E231-F231</f>
        <v>4795.760000000002</v>
      </c>
      <c r="K231" s="9"/>
      <c r="L231" s="9"/>
      <c r="M231" s="9"/>
    </row>
    <row r="232" spans="1:13" ht="12.75">
      <c r="A232" s="1" t="s">
        <v>13</v>
      </c>
      <c r="B232" s="5" t="s">
        <v>58</v>
      </c>
      <c r="C232" s="5" t="s">
        <v>55</v>
      </c>
      <c r="D232" s="18" t="s">
        <v>28</v>
      </c>
      <c r="E232" s="19">
        <v>16276.8</v>
      </c>
      <c r="F232" s="19">
        <v>12971.85</v>
      </c>
      <c r="G232" s="8"/>
      <c r="H232" s="9"/>
      <c r="I232" s="9"/>
      <c r="J232" s="17">
        <f>E232-F232</f>
        <v>3304.949999999999</v>
      </c>
      <c r="K232" s="9"/>
      <c r="L232" s="9"/>
      <c r="M232" s="9"/>
    </row>
    <row r="233" spans="1:13" ht="12.75">
      <c r="A233" s="1" t="s">
        <v>13</v>
      </c>
      <c r="B233" s="5" t="s">
        <v>58</v>
      </c>
      <c r="C233" s="5" t="s">
        <v>55</v>
      </c>
      <c r="D233" s="5" t="s">
        <v>54</v>
      </c>
      <c r="E233" s="16">
        <v>8127.24</v>
      </c>
      <c r="F233" s="16">
        <v>6478.08</v>
      </c>
      <c r="G233" s="8"/>
      <c r="H233" s="9"/>
      <c r="I233" s="9"/>
      <c r="J233" s="17">
        <f>E233-F233</f>
        <v>1649.1599999999999</v>
      </c>
      <c r="K233" s="9"/>
      <c r="L233" s="9"/>
      <c r="M233" s="9"/>
    </row>
    <row r="234" spans="1:13" ht="12.75">
      <c r="A234" s="1" t="s">
        <v>13</v>
      </c>
      <c r="B234" s="5" t="s">
        <v>58</v>
      </c>
      <c r="C234" s="5" t="s">
        <v>55</v>
      </c>
      <c r="D234" s="5" t="s">
        <v>29</v>
      </c>
      <c r="E234" s="16">
        <v>273.84</v>
      </c>
      <c r="F234" s="16">
        <v>217.7</v>
      </c>
      <c r="G234" s="8"/>
      <c r="H234" s="9"/>
      <c r="I234" s="9"/>
      <c r="J234" s="17">
        <f>E234-F234</f>
        <v>56.139999999999986</v>
      </c>
      <c r="K234" s="9"/>
      <c r="L234" s="9"/>
      <c r="M234" s="9"/>
    </row>
    <row r="235" spans="1:13" ht="12.75">
      <c r="A235" s="1" t="s">
        <v>13</v>
      </c>
      <c r="B235" s="5" t="s">
        <v>58</v>
      </c>
      <c r="C235" s="5" t="s">
        <v>55</v>
      </c>
      <c r="D235" s="5" t="s">
        <v>30</v>
      </c>
      <c r="E235" s="16">
        <v>23625.12</v>
      </c>
      <c r="F235" s="16">
        <v>17226.34</v>
      </c>
      <c r="G235" s="8"/>
      <c r="H235" s="9"/>
      <c r="I235" s="9"/>
      <c r="J235" s="17">
        <f>E235-F235</f>
        <v>6398.779999999999</v>
      </c>
      <c r="K235" s="9">
        <f>82.82*12</f>
        <v>993.8399999999999</v>
      </c>
      <c r="L235" s="9"/>
      <c r="M235" s="9"/>
    </row>
    <row r="236" spans="1:13" ht="12.75">
      <c r="A236" s="1" t="s">
        <v>13</v>
      </c>
      <c r="B236" s="5" t="s">
        <v>58</v>
      </c>
      <c r="C236" s="5" t="s">
        <v>55</v>
      </c>
      <c r="D236" s="5" t="s">
        <v>33</v>
      </c>
      <c r="E236" s="16">
        <v>1313.04</v>
      </c>
      <c r="F236" s="16">
        <v>1046.13</v>
      </c>
      <c r="G236" s="8"/>
      <c r="H236" s="9"/>
      <c r="I236" s="9"/>
      <c r="J236" s="17">
        <f>E236-F236</f>
        <v>266.90999999999985</v>
      </c>
      <c r="K236" s="9"/>
      <c r="L236" s="9"/>
      <c r="M236" s="9"/>
    </row>
    <row r="237" spans="1:13" ht="12.75">
      <c r="A237" s="1" t="s">
        <v>13</v>
      </c>
      <c r="B237" s="5" t="s">
        <v>58</v>
      </c>
      <c r="C237" s="5" t="s">
        <v>55</v>
      </c>
      <c r="D237" s="5" t="s">
        <v>37</v>
      </c>
      <c r="E237" s="16">
        <v>152234</v>
      </c>
      <c r="F237" s="16">
        <v>117021.66</v>
      </c>
      <c r="G237" s="8"/>
      <c r="H237" s="9"/>
      <c r="I237" s="9"/>
      <c r="J237" s="17">
        <f>E237-F237</f>
        <v>35212.34</v>
      </c>
      <c r="K237" s="9"/>
      <c r="L237" s="9"/>
      <c r="M237" s="9"/>
    </row>
    <row r="238" spans="2:13" ht="12.75">
      <c r="B238" s="5"/>
      <c r="C238" s="5"/>
      <c r="D238" s="10" t="s">
        <v>38</v>
      </c>
      <c r="E238" s="11">
        <f>E221+E222+E223+E224+E225+E226+E228+E229+E230+E233+E236</f>
        <v>48423.66</v>
      </c>
      <c r="F238" s="11">
        <f>F221+F222+F223+F224+F225+F226+F228+F229+F230+F233+F236</f>
        <v>38603.329999999994</v>
      </c>
      <c r="G238" s="8"/>
      <c r="H238" s="9"/>
      <c r="I238" s="9"/>
      <c r="J238" s="17">
        <f>E238-F238</f>
        <v>9820.330000000009</v>
      </c>
      <c r="K238" s="9"/>
      <c r="L238" s="9"/>
      <c r="M238" s="9"/>
    </row>
    <row r="239" spans="2:13" ht="12.75">
      <c r="B239" s="5"/>
      <c r="C239" s="5"/>
      <c r="D239" s="10" t="s">
        <v>51</v>
      </c>
      <c r="E239" s="11">
        <f>E231+E232+E238</f>
        <v>88334.52</v>
      </c>
      <c r="F239" s="11">
        <f>F231+F232+F238</f>
        <v>70413.48</v>
      </c>
      <c r="G239" s="8"/>
      <c r="H239" s="9"/>
      <c r="I239" s="9"/>
      <c r="J239" s="17">
        <f>E239-F239</f>
        <v>17921.040000000008</v>
      </c>
      <c r="K239" s="9"/>
      <c r="L239" s="9"/>
      <c r="M239" s="9"/>
    </row>
    <row r="240" spans="1:13" ht="12.75">
      <c r="A240" s="1" t="s">
        <v>13</v>
      </c>
      <c r="B240" s="5" t="s">
        <v>58</v>
      </c>
      <c r="C240" s="5" t="s">
        <v>60</v>
      </c>
      <c r="D240" s="5" t="s">
        <v>16</v>
      </c>
      <c r="E240" s="16">
        <v>9783.42</v>
      </c>
      <c r="F240" s="16">
        <v>8407.08</v>
      </c>
      <c r="G240" s="8"/>
      <c r="H240" s="9"/>
      <c r="I240" s="9"/>
      <c r="J240" s="17">
        <f>E240-F240</f>
        <v>1376.3400000000001</v>
      </c>
      <c r="K240" s="9"/>
      <c r="L240" s="9"/>
      <c r="M240" s="9"/>
    </row>
    <row r="241" spans="1:13" ht="12.75">
      <c r="A241" s="1" t="s">
        <v>13</v>
      </c>
      <c r="B241" s="5" t="s">
        <v>58</v>
      </c>
      <c r="C241" s="5" t="s">
        <v>60</v>
      </c>
      <c r="D241" s="5" t="s">
        <v>49</v>
      </c>
      <c r="E241" s="16">
        <v>932.94</v>
      </c>
      <c r="F241" s="16">
        <v>801.87</v>
      </c>
      <c r="G241" s="8"/>
      <c r="H241" s="9"/>
      <c r="I241" s="9"/>
      <c r="J241" s="17">
        <f>E241-F241</f>
        <v>131.07000000000005</v>
      </c>
      <c r="K241" s="9"/>
      <c r="L241" s="9"/>
      <c r="M241" s="9"/>
    </row>
    <row r="242" spans="1:13" ht="12.75">
      <c r="A242" s="1" t="s">
        <v>13</v>
      </c>
      <c r="B242" s="5" t="s">
        <v>58</v>
      </c>
      <c r="C242" s="5" t="s">
        <v>60</v>
      </c>
      <c r="D242" s="5" t="s">
        <v>50</v>
      </c>
      <c r="E242" s="16">
        <v>1306.38</v>
      </c>
      <c r="F242" s="16">
        <v>1124.25</v>
      </c>
      <c r="G242" s="8"/>
      <c r="H242" s="9"/>
      <c r="I242" s="9"/>
      <c r="J242" s="17">
        <f>E242-F242</f>
        <v>182.1300000000001</v>
      </c>
      <c r="K242" s="9"/>
      <c r="L242" s="9"/>
      <c r="M242" s="9"/>
    </row>
    <row r="243" spans="1:13" ht="12.75">
      <c r="A243" s="1" t="s">
        <v>13</v>
      </c>
      <c r="B243" s="5" t="s">
        <v>58</v>
      </c>
      <c r="C243" s="5" t="s">
        <v>60</v>
      </c>
      <c r="D243" s="5" t="s">
        <v>17</v>
      </c>
      <c r="E243" s="16">
        <v>2692.56</v>
      </c>
      <c r="F243" s="16">
        <v>2313.88</v>
      </c>
      <c r="G243" s="8"/>
      <c r="H243" s="9"/>
      <c r="I243" s="9"/>
      <c r="J243" s="17">
        <f>E243-F243</f>
        <v>378.67999999999984</v>
      </c>
      <c r="K243" s="9"/>
      <c r="L243" s="9"/>
      <c r="M243" s="9"/>
    </row>
    <row r="244" spans="1:13" ht="12.75">
      <c r="A244" s="1" t="s">
        <v>13</v>
      </c>
      <c r="B244" s="5" t="s">
        <v>58</v>
      </c>
      <c r="C244" s="5" t="s">
        <v>60</v>
      </c>
      <c r="D244" s="5" t="s">
        <v>18</v>
      </c>
      <c r="E244" s="16">
        <v>2585.82</v>
      </c>
      <c r="F244" s="16">
        <v>2221.72</v>
      </c>
      <c r="G244" s="8"/>
      <c r="H244" s="9"/>
      <c r="I244" s="9"/>
      <c r="J244" s="17">
        <f>E244-F244</f>
        <v>364.10000000000036</v>
      </c>
      <c r="K244" s="9"/>
      <c r="L244" s="9"/>
      <c r="M244" s="9"/>
    </row>
    <row r="245" spans="1:13" ht="12.75">
      <c r="A245" s="1" t="s">
        <v>13</v>
      </c>
      <c r="B245" s="5" t="s">
        <v>58</v>
      </c>
      <c r="C245" s="5" t="s">
        <v>60</v>
      </c>
      <c r="D245" s="5" t="s">
        <v>19</v>
      </c>
      <c r="E245" s="16">
        <v>1252.92</v>
      </c>
      <c r="F245" s="16">
        <v>1078.13</v>
      </c>
      <c r="G245" s="8"/>
      <c r="H245" s="9"/>
      <c r="I245" s="9"/>
      <c r="J245" s="17">
        <f>E245-F245</f>
        <v>174.78999999999996</v>
      </c>
      <c r="K245" s="9"/>
      <c r="L245" s="9"/>
      <c r="M245" s="9"/>
    </row>
    <row r="246" spans="1:13" ht="12.75">
      <c r="A246" s="1" t="s">
        <v>13</v>
      </c>
      <c r="B246" s="5" t="s">
        <v>58</v>
      </c>
      <c r="C246" s="5" t="s">
        <v>60</v>
      </c>
      <c r="D246" s="5" t="s">
        <v>21</v>
      </c>
      <c r="E246" s="16">
        <v>32307.47</v>
      </c>
      <c r="F246" s="16">
        <v>27757.3</v>
      </c>
      <c r="G246" s="8"/>
      <c r="H246" s="9"/>
      <c r="I246" s="9"/>
      <c r="J246" s="17">
        <f>E246-F246</f>
        <v>4550.170000000002</v>
      </c>
      <c r="K246" s="9">
        <f>K254</f>
        <v>892.3199999999999</v>
      </c>
      <c r="L246" s="9"/>
      <c r="M246" s="9"/>
    </row>
    <row r="247" spans="1:13" ht="12.75">
      <c r="A247" s="1" t="s">
        <v>13</v>
      </c>
      <c r="B247" s="5" t="s">
        <v>58</v>
      </c>
      <c r="C247" s="5" t="s">
        <v>60</v>
      </c>
      <c r="D247" s="5" t="s">
        <v>22</v>
      </c>
      <c r="E247" s="16">
        <v>1386.36</v>
      </c>
      <c r="F247" s="16">
        <v>1189.76</v>
      </c>
      <c r="G247" s="8"/>
      <c r="H247" s="9"/>
      <c r="I247" s="9"/>
      <c r="J247" s="17">
        <f>E247-F247</f>
        <v>196.5999999999999</v>
      </c>
      <c r="K247" s="9"/>
      <c r="L247" s="9"/>
      <c r="M247" s="9"/>
    </row>
    <row r="248" spans="1:13" ht="12.75">
      <c r="A248" s="1" t="s">
        <v>13</v>
      </c>
      <c r="B248" s="5" t="s">
        <v>58</v>
      </c>
      <c r="C248" s="5" t="s">
        <v>60</v>
      </c>
      <c r="D248" s="5" t="s">
        <v>24</v>
      </c>
      <c r="E248" s="16">
        <v>26.64</v>
      </c>
      <c r="F248" s="16">
        <v>26.64</v>
      </c>
      <c r="G248" s="8"/>
      <c r="H248" s="9"/>
      <c r="I248" s="9"/>
      <c r="J248" s="17">
        <f>E248-F248</f>
        <v>0</v>
      </c>
      <c r="K248" s="9"/>
      <c r="L248" s="9"/>
      <c r="M248" s="9"/>
    </row>
    <row r="249" spans="1:13" ht="12.75">
      <c r="A249" s="1" t="s">
        <v>13</v>
      </c>
      <c r="B249" s="5" t="s">
        <v>58</v>
      </c>
      <c r="C249" s="5" t="s">
        <v>60</v>
      </c>
      <c r="D249" s="5" t="s">
        <v>25</v>
      </c>
      <c r="E249" s="16">
        <v>25938.3</v>
      </c>
      <c r="F249" s="16">
        <v>22290</v>
      </c>
      <c r="G249" s="8"/>
      <c r="H249" s="9"/>
      <c r="I249" s="9"/>
      <c r="J249" s="17">
        <f>E249-F249</f>
        <v>3648.2999999999993</v>
      </c>
      <c r="K249" s="9"/>
      <c r="L249" s="9"/>
      <c r="M249" s="9"/>
    </row>
    <row r="250" spans="1:13" ht="12.75">
      <c r="A250" s="1" t="s">
        <v>13</v>
      </c>
      <c r="B250" s="5" t="s">
        <v>58</v>
      </c>
      <c r="C250" s="5" t="s">
        <v>60</v>
      </c>
      <c r="D250" s="10" t="s">
        <v>26</v>
      </c>
      <c r="E250" s="11">
        <v>3359.04</v>
      </c>
      <c r="F250" s="11">
        <v>2885.63</v>
      </c>
      <c r="G250" s="8">
        <v>910.77</v>
      </c>
      <c r="H250" s="17">
        <f>E250-G250</f>
        <v>2448.27</v>
      </c>
      <c r="I250" s="9"/>
      <c r="J250" s="17">
        <f>E250-F250</f>
        <v>473.40999999999985</v>
      </c>
      <c r="K250" s="9"/>
      <c r="L250" s="9"/>
      <c r="M250" s="9"/>
    </row>
    <row r="251" spans="1:13" ht="12.75">
      <c r="A251" s="1" t="s">
        <v>13</v>
      </c>
      <c r="B251" s="5" t="s">
        <v>58</v>
      </c>
      <c r="C251" s="18" t="s">
        <v>60</v>
      </c>
      <c r="D251" s="18" t="s">
        <v>28</v>
      </c>
      <c r="E251" s="19">
        <v>19167</v>
      </c>
      <c r="F251" s="19">
        <v>16465.36</v>
      </c>
      <c r="G251" s="8"/>
      <c r="H251" s="9"/>
      <c r="I251" s="9"/>
      <c r="J251" s="17">
        <f>E251-F251</f>
        <v>2701.6399999999994</v>
      </c>
      <c r="K251" s="9"/>
      <c r="L251" s="9"/>
      <c r="M251" s="9"/>
    </row>
    <row r="252" spans="1:13" ht="12.75">
      <c r="A252" s="1" t="s">
        <v>13</v>
      </c>
      <c r="B252" s="5" t="s">
        <v>58</v>
      </c>
      <c r="C252" s="5" t="s">
        <v>60</v>
      </c>
      <c r="D252" s="5" t="s">
        <v>54</v>
      </c>
      <c r="E252" s="16">
        <v>9570.36</v>
      </c>
      <c r="F252" s="16">
        <v>8223.11</v>
      </c>
      <c r="G252" s="8"/>
      <c r="H252" s="9"/>
      <c r="I252" s="9"/>
      <c r="J252" s="17">
        <f>E252-F252</f>
        <v>1347.25</v>
      </c>
      <c r="K252" s="9"/>
      <c r="L252" s="9"/>
      <c r="M252" s="9"/>
    </row>
    <row r="253" spans="1:13" ht="12.75">
      <c r="A253" s="1" t="s">
        <v>13</v>
      </c>
      <c r="B253" s="5" t="s">
        <v>58</v>
      </c>
      <c r="C253" s="5" t="s">
        <v>60</v>
      </c>
      <c r="D253" s="5" t="s">
        <v>29</v>
      </c>
      <c r="E253" s="16">
        <v>342.54</v>
      </c>
      <c r="F253" s="16">
        <v>293.4</v>
      </c>
      <c r="G253" s="8"/>
      <c r="H253" s="9"/>
      <c r="I253" s="9"/>
      <c r="J253" s="17">
        <f>E253-F253</f>
        <v>49.14000000000004</v>
      </c>
      <c r="K253" s="9"/>
      <c r="L253" s="9"/>
      <c r="M253" s="9"/>
    </row>
    <row r="254" spans="1:13" ht="12.75">
      <c r="A254" s="1" t="s">
        <v>13</v>
      </c>
      <c r="B254" s="5" t="s">
        <v>58</v>
      </c>
      <c r="C254" s="5" t="s">
        <v>60</v>
      </c>
      <c r="D254" s="5" t="s">
        <v>30</v>
      </c>
      <c r="E254" s="16">
        <v>19081.07</v>
      </c>
      <c r="F254" s="16">
        <v>16395.22</v>
      </c>
      <c r="G254" s="8"/>
      <c r="H254" s="9"/>
      <c r="I254" s="9"/>
      <c r="J254" s="17">
        <f>E254-F254</f>
        <v>2685.8499999999985</v>
      </c>
      <c r="K254" s="9">
        <f>74.36*12</f>
        <v>892.3199999999999</v>
      </c>
      <c r="L254" s="9"/>
      <c r="M254" s="9"/>
    </row>
    <row r="255" spans="1:13" ht="12.75">
      <c r="A255" s="1" t="s">
        <v>13</v>
      </c>
      <c r="B255" s="5" t="s">
        <v>58</v>
      </c>
      <c r="C255" s="5" t="s">
        <v>60</v>
      </c>
      <c r="D255" s="5" t="s">
        <v>33</v>
      </c>
      <c r="E255" s="16">
        <v>1546.08</v>
      </c>
      <c r="F255" s="16">
        <v>1327.63</v>
      </c>
      <c r="G255" s="8"/>
      <c r="H255" s="9"/>
      <c r="I255" s="9"/>
      <c r="J255" s="17">
        <f>E255-F255</f>
        <v>218.44999999999982</v>
      </c>
      <c r="K255" s="9"/>
      <c r="L255" s="9"/>
      <c r="M255" s="9"/>
    </row>
    <row r="256" spans="1:13" ht="12.75">
      <c r="A256" s="1" t="s">
        <v>13</v>
      </c>
      <c r="B256" s="5" t="s">
        <v>58</v>
      </c>
      <c r="C256" s="5" t="s">
        <v>60</v>
      </c>
      <c r="D256" s="5" t="s">
        <v>37</v>
      </c>
      <c r="E256" s="16">
        <v>131278.9</v>
      </c>
      <c r="F256" s="16">
        <v>112800.98</v>
      </c>
      <c r="G256" s="8"/>
      <c r="H256" s="9"/>
      <c r="I256" s="9"/>
      <c r="J256" s="17">
        <f>E256-F256</f>
        <v>18477.92</v>
      </c>
      <c r="K256" s="9"/>
      <c r="L256" s="9"/>
      <c r="M256" s="9"/>
    </row>
    <row r="257" spans="2:13" ht="12.75">
      <c r="B257" s="5"/>
      <c r="C257" s="5"/>
      <c r="D257" s="10" t="s">
        <v>38</v>
      </c>
      <c r="E257" s="11">
        <f>E240+E241+E242+E243+E244+E245+E247+E248+E249+E252+E255</f>
        <v>57021.78</v>
      </c>
      <c r="F257" s="11">
        <f>F240+F241+F242+F243+F244+F245+F247+F248+F249+F252+F255</f>
        <v>49004.07</v>
      </c>
      <c r="G257" s="8"/>
      <c r="H257" s="9"/>
      <c r="I257" s="9"/>
      <c r="J257" s="17">
        <f>E257-F257</f>
        <v>8017.709999999999</v>
      </c>
      <c r="K257" s="9"/>
      <c r="L257" s="9"/>
      <c r="M257" s="9"/>
    </row>
    <row r="258" spans="2:13" ht="12.75">
      <c r="B258" s="5"/>
      <c r="C258" s="5"/>
      <c r="D258" s="10" t="s">
        <v>51</v>
      </c>
      <c r="E258" s="11">
        <f>E250+E251+E257</f>
        <v>79547.82</v>
      </c>
      <c r="F258" s="11">
        <f>F250+F251+F257</f>
        <v>68355.06</v>
      </c>
      <c r="G258" s="8"/>
      <c r="H258" s="9"/>
      <c r="I258" s="9"/>
      <c r="J258" s="17">
        <f>E258-F258</f>
        <v>11192.76000000001</v>
      </c>
      <c r="K258" s="9"/>
      <c r="L258" s="9"/>
      <c r="M258" s="9"/>
    </row>
    <row r="259" spans="1:13" ht="12.75">
      <c r="A259" s="1" t="s">
        <v>13</v>
      </c>
      <c r="B259" s="5" t="s">
        <v>58</v>
      </c>
      <c r="C259" s="5" t="s">
        <v>56</v>
      </c>
      <c r="D259" s="5" t="s">
        <v>16</v>
      </c>
      <c r="E259" s="16">
        <v>6152.34</v>
      </c>
      <c r="F259" s="16">
        <v>5762.87</v>
      </c>
      <c r="G259" s="8"/>
      <c r="H259" s="9"/>
      <c r="I259" s="9"/>
      <c r="J259" s="17">
        <f>E259-F259</f>
        <v>389.47000000000025</v>
      </c>
      <c r="K259" s="9"/>
      <c r="L259" s="9"/>
      <c r="M259" s="9"/>
    </row>
    <row r="260" spans="1:13" ht="12.75">
      <c r="A260" s="1" t="s">
        <v>13</v>
      </c>
      <c r="B260" s="5" t="s">
        <v>58</v>
      </c>
      <c r="C260" s="5" t="s">
        <v>56</v>
      </c>
      <c r="D260" s="5" t="s">
        <v>49</v>
      </c>
      <c r="E260" s="16">
        <v>586.68</v>
      </c>
      <c r="F260" s="16">
        <v>549.59</v>
      </c>
      <c r="G260" s="8"/>
      <c r="H260" s="9"/>
      <c r="I260" s="9"/>
      <c r="J260" s="17">
        <f>E260-F260</f>
        <v>37.08999999999992</v>
      </c>
      <c r="K260" s="9"/>
      <c r="L260" s="9"/>
      <c r="M260" s="9"/>
    </row>
    <row r="261" spans="1:13" ht="12.75">
      <c r="A261" s="1" t="s">
        <v>13</v>
      </c>
      <c r="B261" s="5" t="s">
        <v>58</v>
      </c>
      <c r="C261" s="5" t="s">
        <v>56</v>
      </c>
      <c r="D261" s="5" t="s">
        <v>50</v>
      </c>
      <c r="E261" s="16">
        <v>821.64</v>
      </c>
      <c r="F261" s="16">
        <v>770.1</v>
      </c>
      <c r="G261" s="8"/>
      <c r="H261" s="9"/>
      <c r="I261" s="9"/>
      <c r="J261" s="17">
        <f>E261-F261</f>
        <v>51.539999999999964</v>
      </c>
      <c r="K261" s="9"/>
      <c r="L261" s="9"/>
      <c r="M261" s="9"/>
    </row>
    <row r="262" spans="1:13" ht="12.75">
      <c r="A262" s="1" t="s">
        <v>13</v>
      </c>
      <c r="B262" s="5" t="s">
        <v>58</v>
      </c>
      <c r="C262" s="5" t="s">
        <v>56</v>
      </c>
      <c r="D262" s="5" t="s">
        <v>17</v>
      </c>
      <c r="E262" s="16">
        <v>1693.14</v>
      </c>
      <c r="F262" s="16">
        <v>1585.98</v>
      </c>
      <c r="G262" s="8"/>
      <c r="H262" s="9"/>
      <c r="I262" s="9"/>
      <c r="J262" s="17">
        <f>E262-F262</f>
        <v>107.16000000000008</v>
      </c>
      <c r="K262" s="9"/>
      <c r="L262" s="9"/>
      <c r="M262" s="9"/>
    </row>
    <row r="263" spans="1:13" ht="12.75">
      <c r="A263" s="1" t="s">
        <v>13</v>
      </c>
      <c r="B263" s="5" t="s">
        <v>58</v>
      </c>
      <c r="C263" s="5" t="s">
        <v>56</v>
      </c>
      <c r="D263" s="5" t="s">
        <v>18</v>
      </c>
      <c r="E263" s="16">
        <v>1626.06</v>
      </c>
      <c r="F263" s="16">
        <v>1523.02</v>
      </c>
      <c r="G263" s="8"/>
      <c r="H263" s="9"/>
      <c r="I263" s="9"/>
      <c r="J263" s="17">
        <f>E263-F263</f>
        <v>103.03999999999996</v>
      </c>
      <c r="K263" s="9"/>
      <c r="L263" s="9"/>
      <c r="M263" s="9"/>
    </row>
    <row r="264" spans="1:13" ht="12.75">
      <c r="A264" s="1" t="s">
        <v>13</v>
      </c>
      <c r="B264" s="5" t="s">
        <v>58</v>
      </c>
      <c r="C264" s="5" t="s">
        <v>56</v>
      </c>
      <c r="D264" s="5" t="s">
        <v>19</v>
      </c>
      <c r="E264" s="16">
        <v>787.98</v>
      </c>
      <c r="F264" s="16">
        <v>738.51</v>
      </c>
      <c r="G264" s="8"/>
      <c r="H264" s="9"/>
      <c r="I264" s="9"/>
      <c r="J264" s="17">
        <f>E264-F264</f>
        <v>49.47000000000003</v>
      </c>
      <c r="K264" s="9"/>
      <c r="L264" s="9"/>
      <c r="M264" s="9"/>
    </row>
    <row r="265" spans="1:13" ht="12.75">
      <c r="A265" s="1" t="s">
        <v>13</v>
      </c>
      <c r="B265" s="5" t="s">
        <v>58</v>
      </c>
      <c r="C265" s="5" t="s">
        <v>56</v>
      </c>
      <c r="D265" s="5" t="s">
        <v>21</v>
      </c>
      <c r="E265" s="16">
        <v>20204.6</v>
      </c>
      <c r="F265" s="16">
        <v>18486.52</v>
      </c>
      <c r="G265" s="8"/>
      <c r="H265" s="9"/>
      <c r="I265" s="9"/>
      <c r="J265" s="17">
        <f>E265-F265</f>
        <v>1718.079999999998</v>
      </c>
      <c r="K265" s="9">
        <f>K273</f>
        <v>541.3199999999999</v>
      </c>
      <c r="L265" s="9"/>
      <c r="M265" s="9"/>
    </row>
    <row r="266" spans="1:13" ht="12.75">
      <c r="A266" s="1" t="s">
        <v>13</v>
      </c>
      <c r="B266" s="5" t="s">
        <v>58</v>
      </c>
      <c r="C266" s="5" t="s">
        <v>56</v>
      </c>
      <c r="D266" s="5" t="s">
        <v>22</v>
      </c>
      <c r="E266" s="16">
        <v>871.86</v>
      </c>
      <c r="F266" s="16">
        <v>816.24</v>
      </c>
      <c r="G266" s="8"/>
      <c r="H266" s="9"/>
      <c r="I266" s="9"/>
      <c r="J266" s="17">
        <f>E266-F266</f>
        <v>55.620000000000005</v>
      </c>
      <c r="K266" s="9"/>
      <c r="L266" s="9"/>
      <c r="M266" s="9"/>
    </row>
    <row r="267" spans="1:13" ht="12.75">
      <c r="A267" s="1" t="s">
        <v>13</v>
      </c>
      <c r="B267" s="5" t="s">
        <v>58</v>
      </c>
      <c r="C267" s="5" t="s">
        <v>56</v>
      </c>
      <c r="D267" s="5" t="s">
        <v>24</v>
      </c>
      <c r="E267" s="16">
        <v>16.8</v>
      </c>
      <c r="F267" s="16">
        <v>16.8</v>
      </c>
      <c r="G267" s="8"/>
      <c r="H267" s="9"/>
      <c r="I267" s="9"/>
      <c r="J267" s="17">
        <f>E267-F267</f>
        <v>0</v>
      </c>
      <c r="K267" s="9"/>
      <c r="L267" s="9"/>
      <c r="M267" s="9"/>
    </row>
    <row r="268" spans="1:13" ht="12.75">
      <c r="A268" s="1" t="s">
        <v>13</v>
      </c>
      <c r="B268" s="5" t="s">
        <v>58</v>
      </c>
      <c r="C268" s="5" t="s">
        <v>56</v>
      </c>
      <c r="D268" s="5" t="s">
        <v>25</v>
      </c>
      <c r="E268" s="16">
        <v>16311.42</v>
      </c>
      <c r="F268" s="16">
        <v>15278.99</v>
      </c>
      <c r="G268" s="8"/>
      <c r="H268" s="9"/>
      <c r="I268" s="9"/>
      <c r="J268" s="17">
        <f>E268-F268</f>
        <v>1032.4300000000003</v>
      </c>
      <c r="K268" s="9"/>
      <c r="L268" s="9"/>
      <c r="M268" s="9"/>
    </row>
    <row r="269" spans="1:13" ht="12.75">
      <c r="A269" s="1" t="s">
        <v>13</v>
      </c>
      <c r="B269" s="5" t="s">
        <v>58</v>
      </c>
      <c r="C269" s="5" t="s">
        <v>56</v>
      </c>
      <c r="D269" s="10" t="s">
        <v>26</v>
      </c>
      <c r="E269" s="11">
        <v>2112.48</v>
      </c>
      <c r="F269" s="11">
        <v>1978.51</v>
      </c>
      <c r="G269" s="8">
        <v>4456.54</v>
      </c>
      <c r="H269" s="17">
        <f>E269-G269</f>
        <v>-2344.06</v>
      </c>
      <c r="I269" s="9"/>
      <c r="J269" s="17">
        <f>E269-F269</f>
        <v>133.97000000000003</v>
      </c>
      <c r="K269" s="9"/>
      <c r="L269" s="9"/>
      <c r="M269" s="9"/>
    </row>
    <row r="270" spans="1:13" ht="12.75">
      <c r="A270" s="1" t="s">
        <v>13</v>
      </c>
      <c r="B270" s="5" t="s">
        <v>58</v>
      </c>
      <c r="C270" s="18" t="s">
        <v>56</v>
      </c>
      <c r="D270" s="18" t="s">
        <v>28</v>
      </c>
      <c r="E270" s="19">
        <v>12053.34</v>
      </c>
      <c r="F270" s="16">
        <v>11288.81</v>
      </c>
      <c r="G270" s="8"/>
      <c r="H270" s="9"/>
      <c r="I270" s="9"/>
      <c r="J270" s="17">
        <f>E270-F270</f>
        <v>764.5300000000007</v>
      </c>
      <c r="K270" s="9"/>
      <c r="L270" s="9"/>
      <c r="M270" s="9"/>
    </row>
    <row r="271" spans="1:13" ht="12.75">
      <c r="A271" s="1" t="s">
        <v>13</v>
      </c>
      <c r="B271" s="5" t="s">
        <v>58</v>
      </c>
      <c r="C271" s="5" t="s">
        <v>56</v>
      </c>
      <c r="D271" s="5" t="s">
        <v>54</v>
      </c>
      <c r="E271" s="16">
        <v>6018.48</v>
      </c>
      <c r="F271" s="16">
        <v>5637.23</v>
      </c>
      <c r="G271" s="8"/>
      <c r="H271" s="9"/>
      <c r="I271" s="9"/>
      <c r="J271" s="17">
        <f>E271-F271</f>
        <v>381.25</v>
      </c>
      <c r="K271" s="9"/>
      <c r="L271" s="9"/>
      <c r="M271" s="9"/>
    </row>
    <row r="272" spans="1:13" ht="12.75">
      <c r="A272" s="1" t="s">
        <v>13</v>
      </c>
      <c r="B272" s="5" t="s">
        <v>58</v>
      </c>
      <c r="C272" s="5" t="s">
        <v>56</v>
      </c>
      <c r="D272" s="5" t="s">
        <v>29</v>
      </c>
      <c r="E272" s="16">
        <v>124.74</v>
      </c>
      <c r="F272" s="16">
        <v>116.68</v>
      </c>
      <c r="G272" s="8"/>
      <c r="H272" s="9"/>
      <c r="I272" s="9"/>
      <c r="J272" s="17">
        <f>E272-F272</f>
        <v>8.059999999999988</v>
      </c>
      <c r="K272" s="9"/>
      <c r="L272" s="9"/>
      <c r="M272" s="9"/>
    </row>
    <row r="273" spans="1:13" ht="12.75">
      <c r="A273" s="1" t="s">
        <v>13</v>
      </c>
      <c r="B273" s="5" t="s">
        <v>58</v>
      </c>
      <c r="C273" s="5" t="s">
        <v>56</v>
      </c>
      <c r="D273" s="5" t="s">
        <v>30</v>
      </c>
      <c r="E273" s="16">
        <v>11933.09</v>
      </c>
      <c r="F273" s="16">
        <v>10918.96</v>
      </c>
      <c r="G273" s="8"/>
      <c r="H273" s="9"/>
      <c r="I273" s="9"/>
      <c r="J273" s="17">
        <f>E273-F273</f>
        <v>1014.130000000001</v>
      </c>
      <c r="K273" s="9">
        <f>45.11*12</f>
        <v>541.3199999999999</v>
      </c>
      <c r="L273" s="9"/>
      <c r="M273" s="9"/>
    </row>
    <row r="274" spans="1:13" ht="12.75">
      <c r="A274" s="1" t="s">
        <v>13</v>
      </c>
      <c r="B274" s="5" t="s">
        <v>58</v>
      </c>
      <c r="C274" s="5" t="s">
        <v>56</v>
      </c>
      <c r="D274" s="5" t="s">
        <v>33</v>
      </c>
      <c r="E274" s="16">
        <v>972.3</v>
      </c>
      <c r="F274" s="16">
        <v>910.48</v>
      </c>
      <c r="G274" s="8"/>
      <c r="H274" s="9"/>
      <c r="I274" s="9"/>
      <c r="J274" s="17">
        <f>E274-F274</f>
        <v>61.819999999999936</v>
      </c>
      <c r="K274" s="9"/>
      <c r="L274" s="9"/>
      <c r="M274" s="9"/>
    </row>
    <row r="275" spans="1:13" ht="12.75">
      <c r="A275" s="1" t="s">
        <v>13</v>
      </c>
      <c r="B275" s="5" t="s">
        <v>58</v>
      </c>
      <c r="C275" s="5" t="s">
        <v>56</v>
      </c>
      <c r="D275" s="5" t="s">
        <v>37</v>
      </c>
      <c r="E275" s="16">
        <v>82286.95</v>
      </c>
      <c r="F275" s="16">
        <v>76379.29</v>
      </c>
      <c r="G275" s="8"/>
      <c r="H275" s="9"/>
      <c r="I275" s="9"/>
      <c r="J275" s="17">
        <f>E275-F275</f>
        <v>5907.6600000000035</v>
      </c>
      <c r="K275" s="9"/>
      <c r="L275" s="9"/>
      <c r="M275" s="9"/>
    </row>
    <row r="276" spans="2:13" ht="12.75">
      <c r="B276" s="5"/>
      <c r="C276" s="5"/>
      <c r="D276" s="10" t="s">
        <v>38</v>
      </c>
      <c r="E276" s="11">
        <f>E259+E260+E261+E262+E263+E264+E266+E267+E268+E271+E274</f>
        <v>35858.7</v>
      </c>
      <c r="F276" s="11">
        <f>F259+F260+F261+F262+F263+F264+F266+F267+F268+F271+F274</f>
        <v>33589.81</v>
      </c>
      <c r="G276" s="8"/>
      <c r="H276" s="9"/>
      <c r="I276" s="9"/>
      <c r="J276" s="17">
        <f>E276-F276</f>
        <v>2268.8899999999994</v>
      </c>
      <c r="K276" s="9"/>
      <c r="L276" s="9"/>
      <c r="M276" s="9"/>
    </row>
    <row r="277" spans="2:13" ht="12.75">
      <c r="B277" s="5"/>
      <c r="C277" s="5"/>
      <c r="D277" s="10" t="s">
        <v>51</v>
      </c>
      <c r="E277" s="11">
        <f>E276+E270+E269</f>
        <v>50024.52</v>
      </c>
      <c r="F277" s="11">
        <f>F276+F270+F269</f>
        <v>46857.13</v>
      </c>
      <c r="G277" s="8"/>
      <c r="H277" s="9"/>
      <c r="I277" s="9"/>
      <c r="J277" s="17">
        <f>E277-F277</f>
        <v>3167.3899999999994</v>
      </c>
      <c r="K277" s="9"/>
      <c r="L277" s="9"/>
      <c r="M277" s="9"/>
    </row>
    <row r="278" spans="1:13" ht="12.75">
      <c r="A278" s="1" t="s">
        <v>13</v>
      </c>
      <c r="B278" s="5" t="s">
        <v>58</v>
      </c>
      <c r="C278" s="5" t="s">
        <v>61</v>
      </c>
      <c r="D278" s="5" t="s">
        <v>16</v>
      </c>
      <c r="E278" s="16">
        <v>6112.92</v>
      </c>
      <c r="F278" s="16">
        <v>4263.49</v>
      </c>
      <c r="G278" s="8"/>
      <c r="H278" s="9"/>
      <c r="I278" s="9"/>
      <c r="J278" s="17">
        <f>E278-F278</f>
        <v>1849.4300000000003</v>
      </c>
      <c r="K278" s="9"/>
      <c r="L278" s="9"/>
      <c r="M278" s="9"/>
    </row>
    <row r="279" spans="1:13" ht="12.75">
      <c r="A279" s="1" t="s">
        <v>13</v>
      </c>
      <c r="B279" s="5" t="s">
        <v>58</v>
      </c>
      <c r="C279" s="5" t="s">
        <v>61</v>
      </c>
      <c r="D279" s="5" t="s">
        <v>49</v>
      </c>
      <c r="E279" s="16">
        <v>583.08</v>
      </c>
      <c r="F279" s="16">
        <v>406.73</v>
      </c>
      <c r="G279" s="8"/>
      <c r="H279" s="9"/>
      <c r="I279" s="9"/>
      <c r="J279" s="17">
        <f>E279-F279</f>
        <v>176.35000000000002</v>
      </c>
      <c r="K279" s="9"/>
      <c r="L279" s="9"/>
      <c r="M279" s="9"/>
    </row>
    <row r="280" spans="1:13" ht="12.75">
      <c r="A280" s="1" t="s">
        <v>13</v>
      </c>
      <c r="B280" s="5" t="s">
        <v>58</v>
      </c>
      <c r="C280" s="5" t="s">
        <v>61</v>
      </c>
      <c r="D280" s="5" t="s">
        <v>50</v>
      </c>
      <c r="E280" s="16">
        <v>816.3</v>
      </c>
      <c r="F280" s="16">
        <v>569.92</v>
      </c>
      <c r="G280" s="8"/>
      <c r="H280" s="9"/>
      <c r="I280" s="9"/>
      <c r="J280" s="17">
        <f>E280-F280</f>
        <v>246.38</v>
      </c>
      <c r="K280" s="9"/>
      <c r="L280" s="9"/>
      <c r="M280" s="9"/>
    </row>
    <row r="281" spans="1:13" ht="12.75">
      <c r="A281" s="1" t="s">
        <v>13</v>
      </c>
      <c r="B281" s="5" t="s">
        <v>58</v>
      </c>
      <c r="C281" s="5" t="s">
        <v>61</v>
      </c>
      <c r="D281" s="5" t="s">
        <v>17</v>
      </c>
      <c r="E281" s="16">
        <v>1682.4</v>
      </c>
      <c r="F281" s="16">
        <v>1173.44</v>
      </c>
      <c r="G281" s="8"/>
      <c r="H281" s="9"/>
      <c r="I281" s="9"/>
      <c r="J281" s="17">
        <f>E281-F281</f>
        <v>508.96000000000004</v>
      </c>
      <c r="K281" s="9"/>
      <c r="L281" s="9"/>
      <c r="M281" s="9"/>
    </row>
    <row r="282" spans="1:13" ht="12.75">
      <c r="A282" s="1" t="s">
        <v>13</v>
      </c>
      <c r="B282" s="5" t="s">
        <v>58</v>
      </c>
      <c r="C282" s="5" t="s">
        <v>61</v>
      </c>
      <c r="D282" s="5" t="s">
        <v>18</v>
      </c>
      <c r="E282" s="16">
        <v>1615.74</v>
      </c>
      <c r="F282" s="16">
        <v>1126.78</v>
      </c>
      <c r="G282" s="8"/>
      <c r="H282" s="9"/>
      <c r="I282" s="9"/>
      <c r="J282" s="17">
        <f>E282-F282</f>
        <v>488.96000000000004</v>
      </c>
      <c r="K282" s="9"/>
      <c r="L282" s="9"/>
      <c r="M282" s="9"/>
    </row>
    <row r="283" spans="1:13" ht="12.75">
      <c r="A283" s="1" t="s">
        <v>13</v>
      </c>
      <c r="B283" s="5" t="s">
        <v>58</v>
      </c>
      <c r="C283" s="5" t="s">
        <v>61</v>
      </c>
      <c r="D283" s="5" t="s">
        <v>19</v>
      </c>
      <c r="E283" s="16">
        <v>783</v>
      </c>
      <c r="F283" s="16">
        <v>546.61</v>
      </c>
      <c r="G283" s="8"/>
      <c r="H283" s="9"/>
      <c r="I283" s="9"/>
      <c r="J283" s="17">
        <f>E283-F283</f>
        <v>236.39</v>
      </c>
      <c r="K283" s="9"/>
      <c r="L283" s="9"/>
      <c r="M283" s="9"/>
    </row>
    <row r="284" spans="1:13" ht="12.75">
      <c r="A284" s="1" t="s">
        <v>13</v>
      </c>
      <c r="B284" s="5" t="s">
        <v>58</v>
      </c>
      <c r="C284" s="5" t="s">
        <v>61</v>
      </c>
      <c r="D284" s="5" t="s">
        <v>21</v>
      </c>
      <c r="E284" s="16">
        <v>24537.6</v>
      </c>
      <c r="F284" s="16">
        <v>15235.52</v>
      </c>
      <c r="G284" s="8"/>
      <c r="H284" s="9"/>
      <c r="I284" s="9"/>
      <c r="J284" s="17">
        <f>E284-F284</f>
        <v>9302.079999999998</v>
      </c>
      <c r="K284" s="9">
        <f>K292</f>
        <v>689.52</v>
      </c>
      <c r="L284" s="9"/>
      <c r="M284" s="9"/>
    </row>
    <row r="285" spans="1:13" ht="12.75">
      <c r="A285" s="1" t="s">
        <v>13</v>
      </c>
      <c r="B285" s="5" t="s">
        <v>58</v>
      </c>
      <c r="C285" s="5" t="s">
        <v>61</v>
      </c>
      <c r="D285" s="5" t="s">
        <v>22</v>
      </c>
      <c r="E285" s="16">
        <v>866.34</v>
      </c>
      <c r="F285" s="16">
        <v>603.67</v>
      </c>
      <c r="G285" s="8"/>
      <c r="H285" s="9"/>
      <c r="I285" s="9"/>
      <c r="J285" s="17">
        <f>E285-F285</f>
        <v>262.6700000000001</v>
      </c>
      <c r="K285" s="9"/>
      <c r="L285" s="9"/>
      <c r="M285" s="9"/>
    </row>
    <row r="286" spans="1:13" ht="12.75">
      <c r="A286" s="1" t="s">
        <v>13</v>
      </c>
      <c r="B286" s="5" t="s">
        <v>58</v>
      </c>
      <c r="C286" s="5" t="s">
        <v>61</v>
      </c>
      <c r="D286" s="5" t="s">
        <v>24</v>
      </c>
      <c r="E286" s="16">
        <v>16.74</v>
      </c>
      <c r="F286" s="16">
        <v>12.98</v>
      </c>
      <c r="G286" s="8"/>
      <c r="H286" s="9"/>
      <c r="I286" s="9"/>
      <c r="J286" s="17">
        <f>E286-F286</f>
        <v>3.759999999999998</v>
      </c>
      <c r="K286" s="9"/>
      <c r="L286" s="9"/>
      <c r="M286" s="9"/>
    </row>
    <row r="287" spans="1:13" ht="12.75">
      <c r="A287" s="1" t="s">
        <v>13</v>
      </c>
      <c r="B287" s="5" t="s">
        <v>58</v>
      </c>
      <c r="C287" s="5" t="s">
        <v>61</v>
      </c>
      <c r="D287" s="5" t="s">
        <v>25</v>
      </c>
      <c r="E287" s="16">
        <v>16206.36</v>
      </c>
      <c r="F287" s="16">
        <v>11303.4</v>
      </c>
      <c r="G287" s="8"/>
      <c r="H287" s="9"/>
      <c r="I287" s="9"/>
      <c r="J287" s="17">
        <f>E287-F287</f>
        <v>4902.960000000001</v>
      </c>
      <c r="K287" s="9"/>
      <c r="L287" s="9"/>
      <c r="M287" s="9"/>
    </row>
    <row r="288" spans="1:13" ht="12.75">
      <c r="A288" s="1" t="s">
        <v>13</v>
      </c>
      <c r="B288" s="5" t="s">
        <v>58</v>
      </c>
      <c r="C288" s="5" t="s">
        <v>61</v>
      </c>
      <c r="D288" s="10" t="s">
        <v>26</v>
      </c>
      <c r="E288" s="11">
        <v>2098.86</v>
      </c>
      <c r="F288" s="11">
        <v>1463.59</v>
      </c>
      <c r="G288" s="8">
        <v>6457.36</v>
      </c>
      <c r="H288" s="17">
        <f>E288-G288</f>
        <v>-4358.5</v>
      </c>
      <c r="I288" s="9"/>
      <c r="J288" s="17">
        <f>E288-F288</f>
        <v>635.2700000000002</v>
      </c>
      <c r="K288" s="9"/>
      <c r="L288" s="9"/>
      <c r="M288" s="9"/>
    </row>
    <row r="289" spans="1:13" ht="12.75">
      <c r="A289" s="1" t="s">
        <v>13</v>
      </c>
      <c r="B289" s="5" t="s">
        <v>58</v>
      </c>
      <c r="C289" s="18" t="s">
        <v>61</v>
      </c>
      <c r="D289" s="18" t="s">
        <v>28</v>
      </c>
      <c r="E289" s="19">
        <v>11975.76</v>
      </c>
      <c r="F289" s="19">
        <v>8350.73</v>
      </c>
      <c r="G289" s="8"/>
      <c r="H289" s="9"/>
      <c r="I289" s="9"/>
      <c r="J289" s="17">
        <f>E289-F289</f>
        <v>3625.0300000000007</v>
      </c>
      <c r="K289" s="9"/>
      <c r="L289" s="9"/>
      <c r="M289" s="9"/>
    </row>
    <row r="290" spans="1:13" ht="12.75">
      <c r="A290" s="1" t="s">
        <v>13</v>
      </c>
      <c r="B290" s="5" t="s">
        <v>58</v>
      </c>
      <c r="C290" s="5" t="s">
        <v>61</v>
      </c>
      <c r="D290" s="5" t="s">
        <v>54</v>
      </c>
      <c r="E290" s="16">
        <v>5979.66</v>
      </c>
      <c r="F290" s="16">
        <v>4170.22</v>
      </c>
      <c r="G290" s="8"/>
      <c r="H290" s="9"/>
      <c r="I290" s="9"/>
      <c r="J290" s="17">
        <f>E290-F290</f>
        <v>1809.4399999999996</v>
      </c>
      <c r="K290" s="9"/>
      <c r="L290" s="9"/>
      <c r="M290" s="9"/>
    </row>
    <row r="291" spans="1:13" ht="12.75">
      <c r="A291" s="1" t="s">
        <v>13</v>
      </c>
      <c r="B291" s="5" t="s">
        <v>58</v>
      </c>
      <c r="C291" s="5" t="s">
        <v>61</v>
      </c>
      <c r="D291" s="5" t="s">
        <v>29</v>
      </c>
      <c r="E291" s="16">
        <v>133.32</v>
      </c>
      <c r="F291" s="16">
        <v>92.78</v>
      </c>
      <c r="G291" s="8"/>
      <c r="H291" s="9"/>
      <c r="I291" s="9"/>
      <c r="J291" s="17">
        <f>E291-F291</f>
        <v>40.53999999999999</v>
      </c>
      <c r="K291" s="9"/>
      <c r="L291" s="9"/>
      <c r="M291" s="9"/>
    </row>
    <row r="292" spans="1:13" ht="12.75">
      <c r="A292" s="1" t="s">
        <v>13</v>
      </c>
      <c r="B292" s="5" t="s">
        <v>58</v>
      </c>
      <c r="C292" s="5" t="s">
        <v>61</v>
      </c>
      <c r="D292" s="5" t="s">
        <v>30</v>
      </c>
      <c r="E292" s="16">
        <v>14491.95</v>
      </c>
      <c r="F292" s="16">
        <v>8998.73</v>
      </c>
      <c r="G292" s="8"/>
      <c r="H292" s="9"/>
      <c r="I292" s="9"/>
      <c r="J292" s="17">
        <f>E292-F292</f>
        <v>5493.220000000001</v>
      </c>
      <c r="K292" s="9">
        <f>57.46*12</f>
        <v>689.52</v>
      </c>
      <c r="L292" s="9"/>
      <c r="M292" s="9"/>
    </row>
    <row r="293" spans="1:13" ht="12.75">
      <c r="A293" s="1" t="s">
        <v>13</v>
      </c>
      <c r="B293" s="5" t="s">
        <v>58</v>
      </c>
      <c r="C293" s="5" t="s">
        <v>61</v>
      </c>
      <c r="D293" s="5" t="s">
        <v>33</v>
      </c>
      <c r="E293" s="16">
        <v>966.06</v>
      </c>
      <c r="F293" s="16">
        <v>673.46</v>
      </c>
      <c r="G293" s="8"/>
      <c r="H293" s="9"/>
      <c r="I293" s="9"/>
      <c r="J293" s="17">
        <f>E293-F293</f>
        <v>292.5999999999999</v>
      </c>
      <c r="K293" s="9"/>
      <c r="L293" s="9"/>
      <c r="M293" s="9"/>
    </row>
    <row r="294" spans="1:13" ht="12.75">
      <c r="A294" s="1" t="s">
        <v>13</v>
      </c>
      <c r="B294" s="5" t="s">
        <v>58</v>
      </c>
      <c r="C294" s="5" t="s">
        <v>61</v>
      </c>
      <c r="D294" s="5" t="s">
        <v>37</v>
      </c>
      <c r="E294" s="16">
        <v>88866.09</v>
      </c>
      <c r="F294" s="16">
        <v>58992.05</v>
      </c>
      <c r="G294" s="8"/>
      <c r="H294" s="9"/>
      <c r="I294" s="9"/>
      <c r="J294" s="17">
        <f>E294-F294</f>
        <v>29874.039999999994</v>
      </c>
      <c r="K294" s="9"/>
      <c r="L294" s="9"/>
      <c r="M294" s="9"/>
    </row>
    <row r="295" spans="2:13" ht="12.75">
      <c r="B295" s="5"/>
      <c r="C295" s="5"/>
      <c r="D295" s="10" t="s">
        <v>38</v>
      </c>
      <c r="E295" s="11">
        <f>E278+E279+E280+E281+E282+E283+E285+E286+E287+E290+E293</f>
        <v>35628.6</v>
      </c>
      <c r="F295" s="11">
        <f>F278+F279+F280+F281+F282+F283+F285+F286+F287+F290+F293</f>
        <v>24850.699999999997</v>
      </c>
      <c r="G295" s="8"/>
      <c r="H295" s="9"/>
      <c r="I295" s="9"/>
      <c r="J295" s="17">
        <f>E295-F295</f>
        <v>10777.900000000001</v>
      </c>
      <c r="K295" s="9"/>
      <c r="L295" s="9"/>
      <c r="M295" s="9"/>
    </row>
    <row r="296" spans="2:13" ht="12.75">
      <c r="B296" s="5"/>
      <c r="C296" s="5"/>
      <c r="D296" s="10" t="s">
        <v>51</v>
      </c>
      <c r="E296" s="11">
        <f>E288+E289+E295</f>
        <v>49703.22</v>
      </c>
      <c r="F296" s="11">
        <f>F288+F289+F295</f>
        <v>34665.02</v>
      </c>
      <c r="G296" s="8"/>
      <c r="H296" s="9"/>
      <c r="I296" s="9"/>
      <c r="J296" s="17">
        <f>E296-F296</f>
        <v>15038.200000000004</v>
      </c>
      <c r="K296" s="9"/>
      <c r="L296" s="9"/>
      <c r="M296" s="9"/>
    </row>
    <row r="297" spans="1:13" ht="12.75">
      <c r="A297" s="1" t="s">
        <v>13</v>
      </c>
      <c r="B297" s="5" t="s">
        <v>58</v>
      </c>
      <c r="C297" s="5" t="s">
        <v>57</v>
      </c>
      <c r="D297" s="5" t="s">
        <v>16</v>
      </c>
      <c r="E297" s="16">
        <v>8481.89</v>
      </c>
      <c r="F297" s="16">
        <v>6919.93</v>
      </c>
      <c r="G297" s="8"/>
      <c r="H297" s="9"/>
      <c r="I297" s="9"/>
      <c r="J297" s="17">
        <f>E297-F297</f>
        <v>1561.9599999999991</v>
      </c>
      <c r="K297" s="9"/>
      <c r="L297" s="9"/>
      <c r="M297" s="9"/>
    </row>
    <row r="298" spans="1:13" ht="12.75">
      <c r="A298" s="1" t="s">
        <v>13</v>
      </c>
      <c r="B298" s="5" t="s">
        <v>58</v>
      </c>
      <c r="C298" s="5" t="s">
        <v>57</v>
      </c>
      <c r="D298" s="5" t="s">
        <v>49</v>
      </c>
      <c r="E298" s="16">
        <v>808.81</v>
      </c>
      <c r="F298" s="16">
        <v>659.96</v>
      </c>
      <c r="G298" s="8"/>
      <c r="H298" s="9"/>
      <c r="I298" s="9"/>
      <c r="J298" s="17">
        <f>E298-F298</f>
        <v>148.8499999999999</v>
      </c>
      <c r="K298" s="9"/>
      <c r="L298" s="9"/>
      <c r="M298" s="9"/>
    </row>
    <row r="299" spans="1:13" ht="12.75">
      <c r="A299" s="1" t="s">
        <v>13</v>
      </c>
      <c r="B299" s="5" t="s">
        <v>58</v>
      </c>
      <c r="C299" s="5" t="s">
        <v>57</v>
      </c>
      <c r="D299" s="5" t="s">
        <v>50</v>
      </c>
      <c r="E299" s="16">
        <v>1132.66</v>
      </c>
      <c r="F299" s="16">
        <v>924.81</v>
      </c>
      <c r="G299" s="8"/>
      <c r="H299" s="9"/>
      <c r="I299" s="9"/>
      <c r="J299" s="17">
        <f>E299-F299</f>
        <v>207.85000000000014</v>
      </c>
      <c r="K299" s="9"/>
      <c r="L299" s="9"/>
      <c r="M299" s="9"/>
    </row>
    <row r="300" spans="1:13" ht="12.75">
      <c r="A300" s="1" t="s">
        <v>13</v>
      </c>
      <c r="B300" s="5" t="s">
        <v>58</v>
      </c>
      <c r="C300" s="5" t="s">
        <v>57</v>
      </c>
      <c r="D300" s="5" t="s">
        <v>17</v>
      </c>
      <c r="E300" s="16">
        <v>2334.32</v>
      </c>
      <c r="F300" s="16">
        <v>1904.5</v>
      </c>
      <c r="G300" s="8"/>
      <c r="H300" s="9"/>
      <c r="I300" s="9"/>
      <c r="J300" s="17">
        <f>E300-F300</f>
        <v>429.82000000000016</v>
      </c>
      <c r="K300" s="9"/>
      <c r="L300" s="9"/>
      <c r="M300" s="9"/>
    </row>
    <row r="301" spans="1:13" ht="12.75">
      <c r="A301" s="1" t="s">
        <v>13</v>
      </c>
      <c r="B301" s="5" t="s">
        <v>58</v>
      </c>
      <c r="C301" s="5" t="s">
        <v>57</v>
      </c>
      <c r="D301" s="5" t="s">
        <v>18</v>
      </c>
      <c r="E301" s="16">
        <v>2241.79</v>
      </c>
      <c r="F301" s="16">
        <v>1828.83</v>
      </c>
      <c r="G301" s="8"/>
      <c r="H301" s="9"/>
      <c r="I301" s="9"/>
      <c r="J301" s="17">
        <f>E301-F301</f>
        <v>412.96000000000004</v>
      </c>
      <c r="K301" s="9"/>
      <c r="L301" s="9"/>
      <c r="M301" s="9"/>
    </row>
    <row r="302" spans="1:13" ht="12.75">
      <c r="A302" s="1" t="s">
        <v>13</v>
      </c>
      <c r="B302" s="5" t="s">
        <v>58</v>
      </c>
      <c r="C302" s="5" t="s">
        <v>57</v>
      </c>
      <c r="D302" s="5" t="s">
        <v>19</v>
      </c>
      <c r="E302" s="16">
        <v>1086.39</v>
      </c>
      <c r="F302" s="16">
        <v>886.98</v>
      </c>
      <c r="G302" s="8"/>
      <c r="H302" s="9"/>
      <c r="I302" s="9"/>
      <c r="J302" s="17">
        <f>E302-F302</f>
        <v>199.41000000000008</v>
      </c>
      <c r="K302" s="9"/>
      <c r="L302" s="9"/>
      <c r="M302" s="9"/>
    </row>
    <row r="303" spans="1:13" ht="12.75">
      <c r="A303" s="1" t="s">
        <v>13</v>
      </c>
      <c r="B303" s="5" t="s">
        <v>58</v>
      </c>
      <c r="C303" s="5" t="s">
        <v>57</v>
      </c>
      <c r="D303" s="5" t="s">
        <v>21</v>
      </c>
      <c r="E303" s="16">
        <v>40089.92</v>
      </c>
      <c r="F303" s="16">
        <v>30219.74</v>
      </c>
      <c r="G303" s="8"/>
      <c r="H303" s="9"/>
      <c r="I303" s="9"/>
      <c r="J303" s="17">
        <f>E303-F303</f>
        <v>9870.179999999997</v>
      </c>
      <c r="K303" s="9">
        <f>K311</f>
        <v>932.64</v>
      </c>
      <c r="L303" s="9"/>
      <c r="M303" s="9"/>
    </row>
    <row r="304" spans="1:13" ht="12.75">
      <c r="A304" s="1" t="s">
        <v>13</v>
      </c>
      <c r="B304" s="5" t="s">
        <v>58</v>
      </c>
      <c r="C304" s="5" t="s">
        <v>57</v>
      </c>
      <c r="D304" s="5" t="s">
        <v>22</v>
      </c>
      <c r="E304" s="16">
        <v>1201.96</v>
      </c>
      <c r="F304" s="16">
        <v>979.91</v>
      </c>
      <c r="G304" s="8"/>
      <c r="H304" s="9"/>
      <c r="I304" s="9"/>
      <c r="J304" s="17">
        <f>E304-F304</f>
        <v>222.05000000000007</v>
      </c>
      <c r="K304" s="9"/>
      <c r="L304" s="9"/>
      <c r="M304" s="9"/>
    </row>
    <row r="305" spans="1:13" ht="12.75">
      <c r="A305" s="1" t="s">
        <v>13</v>
      </c>
      <c r="B305" s="5" t="s">
        <v>58</v>
      </c>
      <c r="C305" s="5" t="s">
        <v>57</v>
      </c>
      <c r="D305" s="5" t="s">
        <v>24</v>
      </c>
      <c r="E305" s="16">
        <v>23.04</v>
      </c>
      <c r="F305" s="16">
        <v>20.46</v>
      </c>
      <c r="G305" s="8"/>
      <c r="H305" s="9"/>
      <c r="I305" s="9"/>
      <c r="J305" s="17">
        <f>E305-F305</f>
        <v>2.5799999999999983</v>
      </c>
      <c r="K305" s="9"/>
      <c r="L305" s="9"/>
      <c r="M305" s="9"/>
    </row>
    <row r="306" spans="1:13" ht="12.75">
      <c r="A306" s="1" t="s">
        <v>13</v>
      </c>
      <c r="B306" s="5" t="s">
        <v>58</v>
      </c>
      <c r="C306" s="5" t="s">
        <v>57</v>
      </c>
      <c r="D306" s="5" t="s">
        <v>25</v>
      </c>
      <c r="E306" s="16">
        <v>22487.61</v>
      </c>
      <c r="F306" s="16">
        <v>18346.77</v>
      </c>
      <c r="G306" s="8"/>
      <c r="H306" s="9"/>
      <c r="I306" s="9"/>
      <c r="J306" s="17">
        <f>E306-F306</f>
        <v>4140.84</v>
      </c>
      <c r="K306" s="9"/>
      <c r="L306" s="9"/>
      <c r="M306" s="9"/>
    </row>
    <row r="307" spans="1:13" ht="12.75">
      <c r="A307" s="1" t="s">
        <v>13</v>
      </c>
      <c r="B307" s="5" t="s">
        <v>58</v>
      </c>
      <c r="C307" s="5" t="s">
        <v>57</v>
      </c>
      <c r="D307" s="10" t="s">
        <v>26</v>
      </c>
      <c r="E307" s="11">
        <v>24128.38</v>
      </c>
      <c r="F307" s="11">
        <v>19683.99</v>
      </c>
      <c r="G307" s="8">
        <v>55926.75</v>
      </c>
      <c r="H307" s="17">
        <f>E307-G307</f>
        <v>-31798.37</v>
      </c>
      <c r="I307" s="9"/>
      <c r="J307" s="17">
        <f>E307-F307</f>
        <v>4444.389999999999</v>
      </c>
      <c r="K307" s="9"/>
      <c r="L307" s="9"/>
      <c r="M307" s="9"/>
    </row>
    <row r="308" spans="1:13" ht="12.75">
      <c r="A308" s="1" t="s">
        <v>13</v>
      </c>
      <c r="B308" s="5" t="s">
        <v>58</v>
      </c>
      <c r="C308" s="18" t="s">
        <v>57</v>
      </c>
      <c r="D308" s="18" t="s">
        <v>28</v>
      </c>
      <c r="E308" s="19">
        <v>16617.37</v>
      </c>
      <c r="F308" s="19">
        <v>13554.94</v>
      </c>
      <c r="G308" s="8"/>
      <c r="H308" s="9"/>
      <c r="I308" s="9"/>
      <c r="J308" s="17">
        <f>E308-F308</f>
        <v>3062.4299999999985</v>
      </c>
      <c r="K308" s="9"/>
      <c r="L308" s="9"/>
      <c r="M308" s="9"/>
    </row>
    <row r="309" spans="1:13" ht="12.75">
      <c r="A309" s="1" t="s">
        <v>13</v>
      </c>
      <c r="B309" s="5" t="s">
        <v>58</v>
      </c>
      <c r="C309" s="5" t="s">
        <v>57</v>
      </c>
      <c r="D309" s="5" t="s">
        <v>54</v>
      </c>
      <c r="E309" s="16">
        <v>8297.32</v>
      </c>
      <c r="F309" s="16">
        <v>6768.96</v>
      </c>
      <c r="G309" s="8"/>
      <c r="H309" s="9"/>
      <c r="I309" s="9"/>
      <c r="J309" s="17">
        <f>E309-F309</f>
        <v>1528.3599999999997</v>
      </c>
      <c r="K309" s="9"/>
      <c r="L309" s="9"/>
      <c r="M309" s="9"/>
    </row>
    <row r="310" spans="1:13" ht="12.75">
      <c r="A310" s="1" t="s">
        <v>13</v>
      </c>
      <c r="B310" s="5" t="s">
        <v>58</v>
      </c>
      <c r="C310" s="5" t="s">
        <v>57</v>
      </c>
      <c r="D310" s="5" t="s">
        <v>29</v>
      </c>
      <c r="E310" s="16">
        <v>259.74</v>
      </c>
      <c r="F310" s="16">
        <v>211.55</v>
      </c>
      <c r="G310" s="8"/>
      <c r="H310" s="9"/>
      <c r="I310" s="9"/>
      <c r="J310" s="17">
        <f>E310-F310</f>
        <v>48.19</v>
      </c>
      <c r="K310" s="9"/>
      <c r="L310" s="9"/>
      <c r="M310" s="9"/>
    </row>
    <row r="311" spans="1:13" ht="12.75">
      <c r="A311" s="1" t="s">
        <v>13</v>
      </c>
      <c r="B311" s="5" t="s">
        <v>58</v>
      </c>
      <c r="C311" s="5" t="s">
        <v>57</v>
      </c>
      <c r="D311" s="5" t="s">
        <v>30</v>
      </c>
      <c r="E311" s="16">
        <v>23677.18</v>
      </c>
      <c r="F311" s="16">
        <v>17848.59</v>
      </c>
      <c r="G311" s="8"/>
      <c r="H311" s="9"/>
      <c r="I311" s="9"/>
      <c r="J311" s="17">
        <f>E311-F311</f>
        <v>5828.59</v>
      </c>
      <c r="K311" s="9">
        <f>77.72*12</f>
        <v>932.64</v>
      </c>
      <c r="L311" s="9"/>
      <c r="M311" s="9"/>
    </row>
    <row r="312" spans="1:13" ht="12.75">
      <c r="A312" s="1" t="s">
        <v>13</v>
      </c>
      <c r="B312" s="5" t="s">
        <v>58</v>
      </c>
      <c r="C312" s="5" t="s">
        <v>57</v>
      </c>
      <c r="D312" s="5" t="s">
        <v>33</v>
      </c>
      <c r="E312" s="16">
        <v>1340.45</v>
      </c>
      <c r="F312" s="16">
        <v>1093.19</v>
      </c>
      <c r="G312" s="8"/>
      <c r="H312" s="9"/>
      <c r="I312" s="9"/>
      <c r="J312" s="17">
        <f>E312-F312</f>
        <v>247.26</v>
      </c>
      <c r="K312" s="9"/>
      <c r="L312" s="9"/>
      <c r="M312" s="9"/>
    </row>
    <row r="313" spans="1:13" ht="12.75">
      <c r="A313" s="1" t="s">
        <v>13</v>
      </c>
      <c r="B313" s="5" t="s">
        <v>58</v>
      </c>
      <c r="C313" s="5" t="s">
        <v>57</v>
      </c>
      <c r="D313" s="5" t="s">
        <v>37</v>
      </c>
      <c r="E313" s="16">
        <v>154208.83</v>
      </c>
      <c r="F313" s="16">
        <v>121853.11</v>
      </c>
      <c r="G313" s="8"/>
      <c r="H313" s="9"/>
      <c r="I313" s="9"/>
      <c r="J313" s="17">
        <f>E313-F313</f>
        <v>32355.719999999987</v>
      </c>
      <c r="K313" s="9"/>
      <c r="L313" s="9"/>
      <c r="M313" s="9"/>
    </row>
    <row r="314" spans="2:13" ht="12.75">
      <c r="B314" s="5"/>
      <c r="C314" s="5"/>
      <c r="D314" s="10" t="s">
        <v>38</v>
      </c>
      <c r="E314" s="11">
        <f>E297+E298+E299+E300+E301+E302+E304+E305+E306+E309+E312</f>
        <v>49436.24</v>
      </c>
      <c r="F314" s="11">
        <f>F297+F298+F299+F300+F301+F302+F304+F305+F306+F309+F312</f>
        <v>40334.3</v>
      </c>
      <c r="G314" s="8"/>
      <c r="H314" s="9"/>
      <c r="I314" s="9"/>
      <c r="J314" s="17">
        <f>E314-F314</f>
        <v>9101.939999999995</v>
      </c>
      <c r="K314" s="9"/>
      <c r="L314" s="9"/>
      <c r="M314" s="9"/>
    </row>
    <row r="315" spans="2:13" ht="12.75">
      <c r="B315" s="5"/>
      <c r="C315" s="5"/>
      <c r="D315" s="10" t="s">
        <v>51</v>
      </c>
      <c r="E315" s="11">
        <f>E307+E308+E314</f>
        <v>90181.98999999999</v>
      </c>
      <c r="F315" s="11">
        <f>F307+F308+F314</f>
        <v>73573.23000000001</v>
      </c>
      <c r="G315" s="8"/>
      <c r="H315" s="9"/>
      <c r="I315" s="9"/>
      <c r="J315" s="17">
        <f>E315-F315</f>
        <v>16608.75999999998</v>
      </c>
      <c r="K315" s="9"/>
      <c r="L315" s="9"/>
      <c r="M315" s="9"/>
    </row>
    <row r="316" spans="1:13" ht="12.75">
      <c r="A316" s="1" t="s">
        <v>13</v>
      </c>
      <c r="B316" s="5" t="s">
        <v>58</v>
      </c>
      <c r="C316" s="5" t="s">
        <v>62</v>
      </c>
      <c r="D316" s="5" t="s">
        <v>16</v>
      </c>
      <c r="E316" s="16">
        <v>97550.62</v>
      </c>
      <c r="F316" s="16">
        <v>87765.8</v>
      </c>
      <c r="G316" s="8"/>
      <c r="H316" s="9"/>
      <c r="I316" s="9"/>
      <c r="J316" s="17">
        <f>E316-F316</f>
        <v>9784.819999999992</v>
      </c>
      <c r="K316" s="9"/>
      <c r="L316" s="9"/>
      <c r="M316" s="9"/>
    </row>
    <row r="317" spans="1:13" ht="12.75">
      <c r="A317" s="1" t="s">
        <v>13</v>
      </c>
      <c r="B317" s="5" t="s">
        <v>58</v>
      </c>
      <c r="C317" s="5" t="s">
        <v>62</v>
      </c>
      <c r="D317" s="5" t="s">
        <v>49</v>
      </c>
      <c r="E317" s="16">
        <v>9303.5</v>
      </c>
      <c r="F317" s="16">
        <v>8371.63</v>
      </c>
      <c r="G317" s="8"/>
      <c r="H317" s="9"/>
      <c r="I317" s="9"/>
      <c r="J317" s="17">
        <f>E317-F317</f>
        <v>931.8700000000008</v>
      </c>
      <c r="K317" s="9"/>
      <c r="L317" s="9"/>
      <c r="M317" s="9"/>
    </row>
    <row r="318" spans="1:13" ht="12.75">
      <c r="A318" s="1" t="s">
        <v>13</v>
      </c>
      <c r="B318" s="5" t="s">
        <v>58</v>
      </c>
      <c r="C318" s="5" t="s">
        <v>62</v>
      </c>
      <c r="D318" s="5" t="s">
        <v>50</v>
      </c>
      <c r="E318" s="16">
        <v>13025.32</v>
      </c>
      <c r="F318" s="16">
        <v>11730.65</v>
      </c>
      <c r="G318" s="8"/>
      <c r="H318" s="9"/>
      <c r="I318" s="9"/>
      <c r="J318" s="17">
        <f>E318-F318</f>
        <v>1294.67</v>
      </c>
      <c r="K318" s="9"/>
      <c r="L318" s="9"/>
      <c r="M318" s="9"/>
    </row>
    <row r="319" spans="1:13" ht="12.75">
      <c r="A319" s="1" t="s">
        <v>13</v>
      </c>
      <c r="B319" s="5" t="s">
        <v>58</v>
      </c>
      <c r="C319" s="5" t="s">
        <v>62</v>
      </c>
      <c r="D319" s="5" t="s">
        <v>17</v>
      </c>
      <c r="E319" s="16">
        <v>26846.5</v>
      </c>
      <c r="F319" s="16">
        <v>24152.8</v>
      </c>
      <c r="G319" s="8"/>
      <c r="H319" s="9"/>
      <c r="I319" s="9"/>
      <c r="J319" s="17">
        <f>E319-F319</f>
        <v>2693.7000000000007</v>
      </c>
      <c r="K319" s="9"/>
      <c r="L319" s="9"/>
      <c r="M319" s="9"/>
    </row>
    <row r="320" spans="1:13" ht="12.75">
      <c r="A320" s="1" t="s">
        <v>13</v>
      </c>
      <c r="B320" s="5" t="s">
        <v>58</v>
      </c>
      <c r="C320" s="5" t="s">
        <v>62</v>
      </c>
      <c r="D320" s="5" t="s">
        <v>18</v>
      </c>
      <c r="E320" s="16">
        <v>25783.58</v>
      </c>
      <c r="F320" s="16">
        <v>23196.53</v>
      </c>
      <c r="G320" s="8"/>
      <c r="H320" s="9"/>
      <c r="I320" s="9"/>
      <c r="J320" s="17">
        <f>E320-F320</f>
        <v>2587.050000000003</v>
      </c>
      <c r="K320" s="9"/>
      <c r="L320" s="9"/>
      <c r="M320" s="9"/>
    </row>
    <row r="321" spans="1:13" ht="12.75">
      <c r="A321" s="1" t="s">
        <v>13</v>
      </c>
      <c r="B321" s="5" t="s">
        <v>58</v>
      </c>
      <c r="C321" s="5" t="s">
        <v>62</v>
      </c>
      <c r="D321" s="5" t="s">
        <v>19</v>
      </c>
      <c r="E321" s="16">
        <v>12492.76</v>
      </c>
      <c r="F321" s="16">
        <v>11250.1</v>
      </c>
      <c r="G321" s="8"/>
      <c r="H321" s="9"/>
      <c r="I321" s="9"/>
      <c r="J321" s="17">
        <f>E321-F321</f>
        <v>1242.6599999999999</v>
      </c>
      <c r="K321" s="9"/>
      <c r="L321" s="9"/>
      <c r="M321" s="9"/>
    </row>
    <row r="322" spans="1:13" ht="12.75">
      <c r="A322" s="1" t="s">
        <v>13</v>
      </c>
      <c r="B322" s="5" t="s">
        <v>58</v>
      </c>
      <c r="C322" s="5" t="s">
        <v>62</v>
      </c>
      <c r="D322" s="5" t="s">
        <v>20</v>
      </c>
      <c r="E322" s="16">
        <v>2925.42</v>
      </c>
      <c r="F322" s="16">
        <v>2614.99</v>
      </c>
      <c r="G322" s="8"/>
      <c r="H322" s="9"/>
      <c r="I322" s="9"/>
      <c r="J322" s="17">
        <f>E322-F322</f>
        <v>310.4300000000003</v>
      </c>
      <c r="K322" s="9"/>
      <c r="L322" s="9"/>
      <c r="M322" s="9"/>
    </row>
    <row r="323" spans="1:13" ht="12.75">
      <c r="A323" s="1" t="s">
        <v>13</v>
      </c>
      <c r="B323" s="5" t="s">
        <v>58</v>
      </c>
      <c r="C323" s="5" t="s">
        <v>62</v>
      </c>
      <c r="D323" s="5" t="s">
        <v>21</v>
      </c>
      <c r="E323" s="16">
        <v>478118.38</v>
      </c>
      <c r="F323" s="16">
        <v>423218.85</v>
      </c>
      <c r="G323" s="8"/>
      <c r="H323" s="9"/>
      <c r="I323" s="9"/>
      <c r="J323" s="17">
        <f>E323-F323</f>
        <v>54899.53000000003</v>
      </c>
      <c r="K323" s="9">
        <f>K332</f>
        <v>12998.04</v>
      </c>
      <c r="L323" s="9"/>
      <c r="M323" s="9"/>
    </row>
    <row r="324" spans="1:13" ht="12.75">
      <c r="A324" s="1" t="s">
        <v>13</v>
      </c>
      <c r="B324" s="5" t="s">
        <v>58</v>
      </c>
      <c r="C324" s="5" t="s">
        <v>62</v>
      </c>
      <c r="D324" s="5" t="s">
        <v>22</v>
      </c>
      <c r="E324" s="16">
        <v>13823.64</v>
      </c>
      <c r="F324" s="16">
        <v>12425.86</v>
      </c>
      <c r="G324" s="8"/>
      <c r="H324" s="9"/>
      <c r="I324" s="9"/>
      <c r="J324" s="17">
        <f>E324-F324</f>
        <v>1397.7799999999988</v>
      </c>
      <c r="K324" s="9"/>
      <c r="L324" s="9"/>
      <c r="M324" s="9"/>
    </row>
    <row r="325" spans="1:13" ht="12.75">
      <c r="A325" s="1" t="s">
        <v>13</v>
      </c>
      <c r="B325" s="5" t="s">
        <v>58</v>
      </c>
      <c r="C325" s="5" t="s">
        <v>62</v>
      </c>
      <c r="D325" s="5" t="s">
        <v>23</v>
      </c>
      <c r="E325" s="16">
        <v>60338.34</v>
      </c>
      <c r="F325" s="16">
        <v>54280.98</v>
      </c>
      <c r="G325" s="8"/>
      <c r="H325" s="9"/>
      <c r="I325" s="9"/>
      <c r="J325" s="17">
        <f>E325-F325</f>
        <v>6057.359999999993</v>
      </c>
      <c r="K325" s="9"/>
      <c r="L325" s="9"/>
      <c r="M325" s="9"/>
    </row>
    <row r="326" spans="1:13" ht="12.75">
      <c r="A326" s="1" t="s">
        <v>13</v>
      </c>
      <c r="B326" s="5" t="s">
        <v>58</v>
      </c>
      <c r="C326" s="5" t="s">
        <v>62</v>
      </c>
      <c r="D326" s="5" t="s">
        <v>24</v>
      </c>
      <c r="E326" s="16">
        <v>265.94</v>
      </c>
      <c r="F326" s="16">
        <v>265.58</v>
      </c>
      <c r="G326" s="8"/>
      <c r="H326" s="9"/>
      <c r="I326" s="9"/>
      <c r="J326" s="17">
        <f>E326-F326</f>
        <v>0.36000000000001364</v>
      </c>
      <c r="K326" s="9"/>
      <c r="L326" s="9"/>
      <c r="M326" s="9"/>
    </row>
    <row r="327" spans="1:13" ht="12.75">
      <c r="A327" s="1" t="s">
        <v>13</v>
      </c>
      <c r="B327" s="5" t="s">
        <v>58</v>
      </c>
      <c r="C327" s="5" t="s">
        <v>62</v>
      </c>
      <c r="D327" s="5" t="s">
        <v>25</v>
      </c>
      <c r="E327" s="16">
        <v>258629.3</v>
      </c>
      <c r="F327" s="16">
        <v>232691.3</v>
      </c>
      <c r="G327" s="8"/>
      <c r="H327" s="9"/>
      <c r="I327" s="9"/>
      <c r="J327" s="17">
        <f>E327-F327</f>
        <v>25938</v>
      </c>
      <c r="K327" s="9"/>
      <c r="L327" s="9"/>
      <c r="M327" s="9"/>
    </row>
    <row r="328" spans="1:13" ht="12.75">
      <c r="A328" s="1" t="s">
        <v>13</v>
      </c>
      <c r="B328" s="5" t="s">
        <v>58</v>
      </c>
      <c r="C328" s="5" t="s">
        <v>62</v>
      </c>
      <c r="D328" s="10" t="s">
        <v>26</v>
      </c>
      <c r="E328" s="11">
        <v>210252.16</v>
      </c>
      <c r="F328" s="11">
        <v>189180.6</v>
      </c>
      <c r="G328" s="8">
        <v>272816.03</v>
      </c>
      <c r="H328" s="17">
        <f>E328-G328</f>
        <v>-62563.870000000024</v>
      </c>
      <c r="I328" s="9"/>
      <c r="J328" s="17">
        <f>E328-F328</f>
        <v>21071.559999999998</v>
      </c>
      <c r="K328" s="9"/>
      <c r="L328" s="9"/>
      <c r="M328" s="9"/>
    </row>
    <row r="329" spans="1:13" ht="12.75">
      <c r="A329" s="1" t="s">
        <v>13</v>
      </c>
      <c r="B329" s="5" t="s">
        <v>58</v>
      </c>
      <c r="C329" s="18" t="s">
        <v>62</v>
      </c>
      <c r="D329" s="18" t="s">
        <v>28</v>
      </c>
      <c r="E329" s="19">
        <v>191115.16</v>
      </c>
      <c r="F329" s="19">
        <v>171908.09</v>
      </c>
      <c r="G329" s="8"/>
      <c r="H329" s="9"/>
      <c r="I329" s="9"/>
      <c r="J329" s="17">
        <f>E329-F329</f>
        <v>19207.070000000007</v>
      </c>
      <c r="K329" s="9"/>
      <c r="L329" s="9"/>
      <c r="M329" s="9"/>
    </row>
    <row r="330" spans="1:13" ht="12.75">
      <c r="A330" s="1" t="s">
        <v>13</v>
      </c>
      <c r="B330" s="5" t="s">
        <v>58</v>
      </c>
      <c r="C330" s="5" t="s">
        <v>62</v>
      </c>
      <c r="D330" s="5" t="s">
        <v>54</v>
      </c>
      <c r="E330" s="16">
        <v>95425.3</v>
      </c>
      <c r="F330" s="16">
        <v>85847.29</v>
      </c>
      <c r="G330" s="8"/>
      <c r="H330" s="9"/>
      <c r="I330" s="9"/>
      <c r="J330" s="17">
        <f>E330-F330</f>
        <v>9578.01000000001</v>
      </c>
      <c r="K330" s="9"/>
      <c r="L330" s="9"/>
      <c r="M330" s="9"/>
    </row>
    <row r="331" spans="1:13" ht="12.75">
      <c r="A331" s="1" t="s">
        <v>13</v>
      </c>
      <c r="B331" s="5" t="s">
        <v>58</v>
      </c>
      <c r="C331" s="5" t="s">
        <v>62</v>
      </c>
      <c r="D331" s="5" t="s">
        <v>29</v>
      </c>
      <c r="E331" s="16">
        <v>2422.84</v>
      </c>
      <c r="F331" s="16">
        <v>2175.06</v>
      </c>
      <c r="G331" s="8"/>
      <c r="H331" s="9"/>
      <c r="I331" s="9"/>
      <c r="J331" s="17">
        <f>E331-F331</f>
        <v>247.7800000000002</v>
      </c>
      <c r="K331" s="9"/>
      <c r="L331" s="9"/>
      <c r="M331" s="9"/>
    </row>
    <row r="332" spans="1:13" ht="12.75">
      <c r="A332" s="1" t="s">
        <v>13</v>
      </c>
      <c r="B332" s="5" t="s">
        <v>58</v>
      </c>
      <c r="C332" s="5" t="s">
        <v>62</v>
      </c>
      <c r="D332" s="5" t="s">
        <v>30</v>
      </c>
      <c r="E332" s="16">
        <v>282377.48</v>
      </c>
      <c r="F332" s="16">
        <v>249969.67</v>
      </c>
      <c r="G332" s="8"/>
      <c r="H332" s="9"/>
      <c r="I332" s="9"/>
      <c r="J332" s="17">
        <f>E332-F332</f>
        <v>32407.80999999997</v>
      </c>
      <c r="K332" s="9">
        <f>1083.17*12</f>
        <v>12998.04</v>
      </c>
      <c r="L332" s="9"/>
      <c r="M332" s="9"/>
    </row>
    <row r="333" spans="1:13" ht="12.75">
      <c r="A333" s="1" t="s">
        <v>13</v>
      </c>
      <c r="B333" s="5" t="s">
        <v>58</v>
      </c>
      <c r="C333" s="5" t="s">
        <v>62</v>
      </c>
      <c r="D333" s="5" t="s">
        <v>31</v>
      </c>
      <c r="E333" s="16">
        <v>1970142.74</v>
      </c>
      <c r="F333" s="16">
        <v>1770559.23</v>
      </c>
      <c r="G333" s="8"/>
      <c r="H333" s="9"/>
      <c r="I333" s="9"/>
      <c r="J333" s="17">
        <f>E333-F333</f>
        <v>199583.51</v>
      </c>
      <c r="K333" s="9"/>
      <c r="L333" s="9"/>
      <c r="M333" s="9"/>
    </row>
    <row r="334" spans="1:13" ht="12.75">
      <c r="A334" s="1" t="s">
        <v>13</v>
      </c>
      <c r="B334" s="5" t="s">
        <v>58</v>
      </c>
      <c r="C334" s="5" t="s">
        <v>62</v>
      </c>
      <c r="D334" s="5" t="s">
        <v>33</v>
      </c>
      <c r="E334" s="16">
        <v>15416.74</v>
      </c>
      <c r="F334" s="16">
        <v>13863.64</v>
      </c>
      <c r="G334" s="8"/>
      <c r="H334" s="9"/>
      <c r="I334" s="9"/>
      <c r="J334" s="17">
        <f>E334-F334</f>
        <v>1553.1000000000004</v>
      </c>
      <c r="K334" s="9"/>
      <c r="L334" s="9"/>
      <c r="M334" s="9"/>
    </row>
    <row r="335" spans="1:13" ht="12.75">
      <c r="A335" s="1" t="s">
        <v>13</v>
      </c>
      <c r="B335" s="5" t="s">
        <v>58</v>
      </c>
      <c r="C335" s="5" t="s">
        <v>62</v>
      </c>
      <c r="D335" s="5" t="s">
        <v>37</v>
      </c>
      <c r="E335" s="16">
        <v>3766255.72</v>
      </c>
      <c r="F335" s="16">
        <v>3375468.65</v>
      </c>
      <c r="G335" s="8"/>
      <c r="H335" s="9"/>
      <c r="I335" s="9"/>
      <c r="J335" s="17">
        <f>E335-F335</f>
        <v>390787.0700000003</v>
      </c>
      <c r="K335" s="9"/>
      <c r="L335" s="9"/>
      <c r="M335" s="9"/>
    </row>
    <row r="336" spans="2:13" ht="12.75">
      <c r="B336" s="5"/>
      <c r="C336" s="5"/>
      <c r="D336" s="10" t="s">
        <v>38</v>
      </c>
      <c r="E336" s="11">
        <f>E316+E317+E318+E319+E320+E321+E322+E324+E325+E326+E327+E330+E334</f>
        <v>631826.96</v>
      </c>
      <c r="F336" s="11">
        <f>F316+F317+F318+F319+F320+F321+F322+F324+F325+F326+F327+F330+F334</f>
        <v>568457.15</v>
      </c>
      <c r="G336" s="8"/>
      <c r="H336" s="9"/>
      <c r="I336" s="9"/>
      <c r="J336" s="17">
        <f>E336-F336</f>
        <v>63369.80999999994</v>
      </c>
      <c r="K336" s="9"/>
      <c r="L336" s="9"/>
      <c r="M336" s="9"/>
    </row>
    <row r="337" spans="2:13" ht="12.75">
      <c r="B337" s="5"/>
      <c r="C337" s="5"/>
      <c r="D337" s="10" t="s">
        <v>51</v>
      </c>
      <c r="E337" s="11">
        <f>E336+E329+E328</f>
        <v>1033194.28</v>
      </c>
      <c r="F337" s="11">
        <f>F336+F329+F328</f>
        <v>929545.84</v>
      </c>
      <c r="G337" s="8"/>
      <c r="H337" s="9"/>
      <c r="I337" s="9"/>
      <c r="J337" s="17">
        <f>E337-F337</f>
        <v>103648.44000000006</v>
      </c>
      <c r="K337" s="9"/>
      <c r="L337" s="9"/>
      <c r="M337" s="9"/>
    </row>
    <row r="338" spans="1:13" ht="12.75">
      <c r="A338" s="1" t="s">
        <v>13</v>
      </c>
      <c r="B338" s="5" t="s">
        <v>58</v>
      </c>
      <c r="C338" s="5" t="s">
        <v>63</v>
      </c>
      <c r="D338" s="5" t="s">
        <v>16</v>
      </c>
      <c r="E338" s="16">
        <v>13005.06</v>
      </c>
      <c r="F338" s="16">
        <v>11095.81</v>
      </c>
      <c r="G338" s="8"/>
      <c r="H338" s="9"/>
      <c r="I338" s="9"/>
      <c r="J338" s="17">
        <f>E338-F338</f>
        <v>1909.25</v>
      </c>
      <c r="K338" s="9"/>
      <c r="L338" s="9"/>
      <c r="M338" s="9"/>
    </row>
    <row r="339" spans="1:13" ht="12.75">
      <c r="A339" s="1" t="s">
        <v>13</v>
      </c>
      <c r="B339" s="5" t="s">
        <v>58</v>
      </c>
      <c r="C339" s="5" t="s">
        <v>63</v>
      </c>
      <c r="D339" s="5" t="s">
        <v>49</v>
      </c>
      <c r="E339" s="16">
        <v>1240.32</v>
      </c>
      <c r="F339" s="16">
        <v>1058.39</v>
      </c>
      <c r="G339" s="8"/>
      <c r="H339" s="9"/>
      <c r="I339" s="9"/>
      <c r="J339" s="17">
        <f>E339-F339</f>
        <v>181.92999999999984</v>
      </c>
      <c r="K339" s="9"/>
      <c r="L339" s="9"/>
      <c r="M339" s="9"/>
    </row>
    <row r="340" spans="1:13" ht="12.75">
      <c r="A340" s="1" t="s">
        <v>13</v>
      </c>
      <c r="B340" s="5" t="s">
        <v>58</v>
      </c>
      <c r="C340" s="5" t="s">
        <v>63</v>
      </c>
      <c r="D340" s="5" t="s">
        <v>50</v>
      </c>
      <c r="E340" s="16">
        <v>1736.58</v>
      </c>
      <c r="F340" s="16">
        <v>1483.21</v>
      </c>
      <c r="G340" s="8"/>
      <c r="H340" s="9"/>
      <c r="I340" s="9"/>
      <c r="J340" s="17">
        <f>E340-F340</f>
        <v>253.3699999999999</v>
      </c>
      <c r="K340" s="9"/>
      <c r="L340" s="9"/>
      <c r="M340" s="9"/>
    </row>
    <row r="341" spans="1:13" ht="12.75">
      <c r="A341" s="1" t="s">
        <v>13</v>
      </c>
      <c r="B341" s="5" t="s">
        <v>58</v>
      </c>
      <c r="C341" s="5" t="s">
        <v>63</v>
      </c>
      <c r="D341" s="5" t="s">
        <v>17</v>
      </c>
      <c r="E341" s="16">
        <v>3579.18</v>
      </c>
      <c r="F341" s="16">
        <v>3053.81</v>
      </c>
      <c r="G341" s="8"/>
      <c r="H341" s="9"/>
      <c r="I341" s="9"/>
      <c r="J341" s="17">
        <f>E341-F341</f>
        <v>525.3699999999999</v>
      </c>
      <c r="K341" s="9"/>
      <c r="L341" s="9"/>
      <c r="M341" s="9"/>
    </row>
    <row r="342" spans="1:13" ht="12.75">
      <c r="A342" s="1" t="s">
        <v>13</v>
      </c>
      <c r="B342" s="5" t="s">
        <v>58</v>
      </c>
      <c r="C342" s="5" t="s">
        <v>63</v>
      </c>
      <c r="D342" s="5" t="s">
        <v>18</v>
      </c>
      <c r="E342" s="16">
        <v>3437.34</v>
      </c>
      <c r="F342" s="16">
        <v>2932.43</v>
      </c>
      <c r="G342" s="8"/>
      <c r="H342" s="9"/>
      <c r="I342" s="9"/>
      <c r="J342" s="17">
        <f>E342-F342</f>
        <v>504.9100000000003</v>
      </c>
      <c r="K342" s="9"/>
      <c r="L342" s="9"/>
      <c r="M342" s="9"/>
    </row>
    <row r="343" spans="1:13" ht="12.75">
      <c r="A343" s="1" t="s">
        <v>13</v>
      </c>
      <c r="B343" s="5" t="s">
        <v>58</v>
      </c>
      <c r="C343" s="5" t="s">
        <v>63</v>
      </c>
      <c r="D343" s="5" t="s">
        <v>19</v>
      </c>
      <c r="E343" s="16">
        <v>1665.54</v>
      </c>
      <c r="F343" s="16">
        <v>1422.39</v>
      </c>
      <c r="G343" s="8"/>
      <c r="H343" s="9"/>
      <c r="I343" s="9"/>
      <c r="J343" s="17">
        <f>E343-F343</f>
        <v>243.14999999999986</v>
      </c>
      <c r="K343" s="9"/>
      <c r="L343" s="9"/>
      <c r="M343" s="9"/>
    </row>
    <row r="344" spans="1:13" ht="12.75">
      <c r="A344" s="1" t="s">
        <v>13</v>
      </c>
      <c r="B344" s="5" t="s">
        <v>58</v>
      </c>
      <c r="C344" s="5" t="s">
        <v>63</v>
      </c>
      <c r="D344" s="5" t="s">
        <v>21</v>
      </c>
      <c r="E344" s="16">
        <v>59719.98</v>
      </c>
      <c r="F344" s="16">
        <v>49736.01</v>
      </c>
      <c r="G344" s="8"/>
      <c r="H344" s="9"/>
      <c r="I344" s="9"/>
      <c r="J344" s="17">
        <f>E344-F344</f>
        <v>9983.970000000001</v>
      </c>
      <c r="K344" s="9">
        <f>K353</f>
        <v>1622.6399999999999</v>
      </c>
      <c r="L344" s="9"/>
      <c r="M344" s="9"/>
    </row>
    <row r="345" spans="1:13" ht="12.75">
      <c r="A345" s="1" t="s">
        <v>13</v>
      </c>
      <c r="B345" s="5" t="s">
        <v>58</v>
      </c>
      <c r="C345" s="5" t="s">
        <v>63</v>
      </c>
      <c r="D345" s="5" t="s">
        <v>22</v>
      </c>
      <c r="E345" s="16">
        <v>1842.9</v>
      </c>
      <c r="F345" s="16">
        <v>1570.87</v>
      </c>
      <c r="G345" s="8"/>
      <c r="H345" s="9"/>
      <c r="I345" s="9"/>
      <c r="J345" s="17">
        <f>E345-F345</f>
        <v>272.0300000000002</v>
      </c>
      <c r="K345" s="9"/>
      <c r="L345" s="9"/>
      <c r="M345" s="9"/>
    </row>
    <row r="346" spans="1:13" ht="12.75">
      <c r="A346" s="1" t="s">
        <v>13</v>
      </c>
      <c r="B346" s="5" t="s">
        <v>58</v>
      </c>
      <c r="C346" s="5" t="s">
        <v>63</v>
      </c>
      <c r="D346" s="5" t="s">
        <v>23</v>
      </c>
      <c r="E346" s="16">
        <v>8044.02</v>
      </c>
      <c r="F346" s="16">
        <v>6862.43</v>
      </c>
      <c r="G346" s="8"/>
      <c r="H346" s="9"/>
      <c r="I346" s="9"/>
      <c r="J346" s="17">
        <f>E346-F346</f>
        <v>1181.5900000000001</v>
      </c>
      <c r="K346" s="9"/>
      <c r="L346" s="9"/>
      <c r="M346" s="9"/>
    </row>
    <row r="347" spans="1:13" ht="12.75">
      <c r="A347" s="1" t="s">
        <v>13</v>
      </c>
      <c r="B347" s="5" t="s">
        <v>58</v>
      </c>
      <c r="C347" s="5" t="s">
        <v>63</v>
      </c>
      <c r="D347" s="5" t="s">
        <v>24</v>
      </c>
      <c r="E347" s="16">
        <v>35.4</v>
      </c>
      <c r="F347" s="16">
        <v>33.61</v>
      </c>
      <c r="G347" s="8"/>
      <c r="H347" s="9"/>
      <c r="I347" s="9"/>
      <c r="J347" s="17">
        <f>E347-F347</f>
        <v>1.7899999999999991</v>
      </c>
      <c r="K347" s="9"/>
      <c r="L347" s="9"/>
      <c r="M347" s="9"/>
    </row>
    <row r="348" spans="1:13" ht="12.75">
      <c r="A348" s="1" t="s">
        <v>13</v>
      </c>
      <c r="B348" s="5" t="s">
        <v>58</v>
      </c>
      <c r="C348" s="5" t="s">
        <v>63</v>
      </c>
      <c r="D348" s="5" t="s">
        <v>25</v>
      </c>
      <c r="E348" s="16">
        <v>34479.18</v>
      </c>
      <c r="F348" s="16">
        <v>29417.89</v>
      </c>
      <c r="G348" s="8"/>
      <c r="H348" s="9"/>
      <c r="I348" s="9"/>
      <c r="J348" s="17">
        <f>E348-F348</f>
        <v>5061.290000000001</v>
      </c>
      <c r="K348" s="9"/>
      <c r="L348" s="9"/>
      <c r="M348" s="9"/>
    </row>
    <row r="349" spans="1:13" ht="12.75">
      <c r="A349" s="1" t="s">
        <v>13</v>
      </c>
      <c r="B349" s="5" t="s">
        <v>58</v>
      </c>
      <c r="C349" s="5" t="s">
        <v>63</v>
      </c>
      <c r="D349" s="10" t="s">
        <v>26</v>
      </c>
      <c r="E349" s="11">
        <v>28951.08</v>
      </c>
      <c r="F349" s="11">
        <v>24699.13</v>
      </c>
      <c r="G349" s="8">
        <v>67563.62</v>
      </c>
      <c r="H349" s="17">
        <f>E349-G349</f>
        <v>-38612.53999999999</v>
      </c>
      <c r="I349" s="9"/>
      <c r="J349" s="17">
        <f>E349-F349</f>
        <v>4251.950000000001</v>
      </c>
      <c r="K349" s="9"/>
      <c r="L349" s="9"/>
      <c r="M349" s="9"/>
    </row>
    <row r="350" spans="1:13" ht="12.75">
      <c r="A350" s="1" t="s">
        <v>13</v>
      </c>
      <c r="B350" s="5" t="s">
        <v>58</v>
      </c>
      <c r="C350" s="18" t="s">
        <v>63</v>
      </c>
      <c r="D350" s="18" t="s">
        <v>28</v>
      </c>
      <c r="E350" s="19">
        <v>25478.4</v>
      </c>
      <c r="F350" s="19">
        <v>21733.16</v>
      </c>
      <c r="G350" s="8"/>
      <c r="H350" s="9"/>
      <c r="I350" s="9"/>
      <c r="J350" s="17">
        <f>E350-F350</f>
        <v>3745.2400000000016</v>
      </c>
      <c r="K350" s="9"/>
      <c r="L350" s="9"/>
      <c r="M350" s="9"/>
    </row>
    <row r="351" spans="1:13" ht="12.75">
      <c r="A351" s="1" t="s">
        <v>13</v>
      </c>
      <c r="B351" s="5" t="s">
        <v>58</v>
      </c>
      <c r="C351" s="5" t="s">
        <v>63</v>
      </c>
      <c r="D351" s="5" t="s">
        <v>54</v>
      </c>
      <c r="E351" s="16">
        <v>12721.74</v>
      </c>
      <c r="F351" s="16">
        <v>10853.29</v>
      </c>
      <c r="G351" s="8"/>
      <c r="H351" s="9"/>
      <c r="I351" s="9"/>
      <c r="J351" s="17">
        <f>E351-F351</f>
        <v>1868.449999999999</v>
      </c>
      <c r="K351" s="9"/>
      <c r="L351" s="9"/>
      <c r="M351" s="9"/>
    </row>
    <row r="352" spans="1:13" ht="12.75">
      <c r="A352" s="1" t="s">
        <v>13</v>
      </c>
      <c r="B352" s="5" t="s">
        <v>58</v>
      </c>
      <c r="C352" s="5" t="s">
        <v>63</v>
      </c>
      <c r="D352" s="5" t="s">
        <v>29</v>
      </c>
      <c r="E352" s="16">
        <v>523.98</v>
      </c>
      <c r="F352" s="16">
        <v>446.05</v>
      </c>
      <c r="G352" s="8"/>
      <c r="H352" s="9"/>
      <c r="I352" s="9"/>
      <c r="J352" s="17">
        <f>E352-F352</f>
        <v>77.93</v>
      </c>
      <c r="K352" s="9"/>
      <c r="L352" s="9"/>
      <c r="M352" s="9"/>
    </row>
    <row r="353" spans="1:13" ht="12.75">
      <c r="A353" s="1" t="s">
        <v>13</v>
      </c>
      <c r="B353" s="5" t="s">
        <v>58</v>
      </c>
      <c r="C353" s="5" t="s">
        <v>63</v>
      </c>
      <c r="D353" s="5" t="s">
        <v>30</v>
      </c>
      <c r="E353" s="16">
        <v>35270.46</v>
      </c>
      <c r="F353" s="16">
        <v>29375.66</v>
      </c>
      <c r="G353" s="8"/>
      <c r="H353" s="9"/>
      <c r="I353" s="9"/>
      <c r="J353" s="17">
        <f>E353-F353</f>
        <v>5894.799999999999</v>
      </c>
      <c r="K353" s="9">
        <f>135.22*12</f>
        <v>1622.6399999999999</v>
      </c>
      <c r="L353" s="9"/>
      <c r="M353" s="9"/>
    </row>
    <row r="354" spans="1:13" ht="12.75">
      <c r="A354" s="1" t="s">
        <v>13</v>
      </c>
      <c r="B354" s="5" t="s">
        <v>58</v>
      </c>
      <c r="C354" s="5" t="s">
        <v>63</v>
      </c>
      <c r="D354" s="5" t="s">
        <v>31</v>
      </c>
      <c r="E354" s="16">
        <v>264919.62</v>
      </c>
      <c r="F354" s="16">
        <v>225801.62</v>
      </c>
      <c r="G354" s="8"/>
      <c r="H354" s="9"/>
      <c r="I354" s="9"/>
      <c r="J354" s="17">
        <f>E354-F354</f>
        <v>39118</v>
      </c>
      <c r="K354" s="9"/>
      <c r="L354" s="9"/>
      <c r="M354" s="9"/>
    </row>
    <row r="355" spans="1:13" ht="12.75">
      <c r="A355" s="1" t="s">
        <v>13</v>
      </c>
      <c r="B355" s="5" t="s">
        <v>58</v>
      </c>
      <c r="C355" s="5" t="s">
        <v>63</v>
      </c>
      <c r="D355" s="5" t="s">
        <v>33</v>
      </c>
      <c r="E355" s="16">
        <v>2055.3</v>
      </c>
      <c r="F355" s="16">
        <v>1752.68</v>
      </c>
      <c r="G355" s="8"/>
      <c r="H355" s="9"/>
      <c r="I355" s="9"/>
      <c r="J355" s="17">
        <f>E355-F355</f>
        <v>302.6200000000001</v>
      </c>
      <c r="K355" s="9"/>
      <c r="L355" s="9"/>
      <c r="M355" s="9"/>
    </row>
    <row r="356" spans="1:13" ht="12.75">
      <c r="A356" s="1" t="s">
        <v>13</v>
      </c>
      <c r="B356" s="5" t="s">
        <v>58</v>
      </c>
      <c r="C356" s="5" t="s">
        <v>63</v>
      </c>
      <c r="D356" s="5" t="s">
        <v>37</v>
      </c>
      <c r="E356" s="16">
        <v>498706.08</v>
      </c>
      <c r="F356" s="16">
        <v>423328.44</v>
      </c>
      <c r="G356" s="8"/>
      <c r="H356" s="9"/>
      <c r="I356" s="9"/>
      <c r="J356" s="17">
        <f>E356-F356</f>
        <v>75377.64000000001</v>
      </c>
      <c r="K356" s="9"/>
      <c r="L356" s="9"/>
      <c r="M356" s="9"/>
    </row>
    <row r="357" spans="2:13" ht="12.75">
      <c r="B357" s="5"/>
      <c r="C357" s="5"/>
      <c r="D357" s="10" t="s">
        <v>38</v>
      </c>
      <c r="E357" s="11">
        <f>E338+E339+E340+E341+E342+E343+E345+E346+E347+E348+E351+E355</f>
        <v>83842.56000000001</v>
      </c>
      <c r="F357" s="11">
        <f>F338+F339+F340+F341+F342+F343+F345+F346+F347+F348+F351+F355</f>
        <v>71536.81</v>
      </c>
      <c r="G357" s="8"/>
      <c r="H357" s="9"/>
      <c r="I357" s="9"/>
      <c r="J357" s="17">
        <f>E357-F357</f>
        <v>12305.750000000015</v>
      </c>
      <c r="K357" s="9"/>
      <c r="L357" s="9"/>
      <c r="M357" s="9"/>
    </row>
    <row r="358" spans="2:13" ht="12.75">
      <c r="B358" s="5"/>
      <c r="C358" s="5"/>
      <c r="D358" s="10" t="s">
        <v>51</v>
      </c>
      <c r="E358" s="11">
        <f>E357+E350+E349</f>
        <v>138272.04000000004</v>
      </c>
      <c r="F358" s="11">
        <f>F357+F350+F349</f>
        <v>117969.1</v>
      </c>
      <c r="G358" s="8"/>
      <c r="H358" s="9"/>
      <c r="I358" s="9"/>
      <c r="J358" s="17">
        <f>E358-F358</f>
        <v>20302.94000000003</v>
      </c>
      <c r="K358" s="9"/>
      <c r="L358" s="9"/>
      <c r="M358" s="9"/>
    </row>
    <row r="359" spans="1:13" ht="12.75">
      <c r="A359" s="1" t="s">
        <v>13</v>
      </c>
      <c r="B359" s="5" t="s">
        <v>58</v>
      </c>
      <c r="C359" s="5" t="s">
        <v>64</v>
      </c>
      <c r="D359" s="5" t="s">
        <v>16</v>
      </c>
      <c r="E359" s="16">
        <v>42611.04</v>
      </c>
      <c r="F359" s="16">
        <v>34778.64</v>
      </c>
      <c r="G359" s="8"/>
      <c r="H359" s="9"/>
      <c r="I359" s="9"/>
      <c r="J359" s="17">
        <f>E359-F359</f>
        <v>7832.4000000000015</v>
      </c>
      <c r="K359" s="9"/>
      <c r="L359" s="9"/>
      <c r="M359" s="9"/>
    </row>
    <row r="360" spans="1:13" ht="12.75">
      <c r="A360" s="1" t="s">
        <v>13</v>
      </c>
      <c r="B360" s="5" t="s">
        <v>58</v>
      </c>
      <c r="C360" s="5" t="s">
        <v>64</v>
      </c>
      <c r="D360" s="5" t="s">
        <v>49</v>
      </c>
      <c r="E360" s="16">
        <v>4063.98</v>
      </c>
      <c r="F360" s="16">
        <v>3317.57</v>
      </c>
      <c r="G360" s="8"/>
      <c r="H360" s="9"/>
      <c r="I360" s="9"/>
      <c r="J360" s="17">
        <f>E360-F360</f>
        <v>746.4099999999999</v>
      </c>
      <c r="K360" s="9"/>
      <c r="L360" s="9"/>
      <c r="M360" s="9"/>
    </row>
    <row r="361" spans="1:13" ht="12.75">
      <c r="A361" s="1" t="s">
        <v>13</v>
      </c>
      <c r="B361" s="5" t="s">
        <v>58</v>
      </c>
      <c r="C361" s="5" t="s">
        <v>64</v>
      </c>
      <c r="D361" s="5" t="s">
        <v>50</v>
      </c>
      <c r="E361" s="16">
        <v>5689.98</v>
      </c>
      <c r="F361" s="16">
        <v>4649.45</v>
      </c>
      <c r="G361" s="8"/>
      <c r="H361" s="9"/>
      <c r="I361" s="9"/>
      <c r="J361" s="17">
        <f>E361-F361</f>
        <v>1040.5299999999997</v>
      </c>
      <c r="K361" s="9"/>
      <c r="L361" s="9"/>
      <c r="M361" s="9"/>
    </row>
    <row r="362" spans="1:13" ht="12.75">
      <c r="A362" s="1" t="s">
        <v>13</v>
      </c>
      <c r="B362" s="5" t="s">
        <v>58</v>
      </c>
      <c r="C362" s="5" t="s">
        <v>64</v>
      </c>
      <c r="D362" s="5" t="s">
        <v>17</v>
      </c>
      <c r="E362" s="16">
        <v>11726.94</v>
      </c>
      <c r="F362" s="16">
        <v>9571.69</v>
      </c>
      <c r="G362" s="8"/>
      <c r="H362" s="9"/>
      <c r="I362" s="9"/>
      <c r="J362" s="17">
        <f>E362-F362</f>
        <v>2155.25</v>
      </c>
      <c r="K362" s="9"/>
      <c r="L362" s="9"/>
      <c r="M362" s="9"/>
    </row>
    <row r="363" spans="1:13" ht="12.75">
      <c r="A363" s="1" t="s">
        <v>13</v>
      </c>
      <c r="B363" s="5" t="s">
        <v>58</v>
      </c>
      <c r="C363" s="5" t="s">
        <v>64</v>
      </c>
      <c r="D363" s="5" t="s">
        <v>18</v>
      </c>
      <c r="E363" s="16">
        <v>11262.6</v>
      </c>
      <c r="F363" s="16">
        <v>9191.35</v>
      </c>
      <c r="G363" s="8"/>
      <c r="H363" s="9"/>
      <c r="I363" s="9"/>
      <c r="J363" s="17">
        <f>E363-F363</f>
        <v>2071.25</v>
      </c>
      <c r="K363" s="9"/>
      <c r="L363" s="9"/>
      <c r="M363" s="9"/>
    </row>
    <row r="364" spans="1:13" ht="12.75">
      <c r="A364" s="1" t="s">
        <v>13</v>
      </c>
      <c r="B364" s="5" t="s">
        <v>58</v>
      </c>
      <c r="C364" s="5" t="s">
        <v>64</v>
      </c>
      <c r="D364" s="5" t="s">
        <v>19</v>
      </c>
      <c r="E364" s="16">
        <v>5457.12</v>
      </c>
      <c r="F364" s="16">
        <v>4458.8</v>
      </c>
      <c r="G364" s="8"/>
      <c r="H364" s="9"/>
      <c r="I364" s="9"/>
      <c r="J364" s="17">
        <f>E364-F364</f>
        <v>998.3199999999997</v>
      </c>
      <c r="K364" s="9"/>
      <c r="L364" s="9"/>
      <c r="M364" s="9"/>
    </row>
    <row r="365" spans="1:13" ht="12.75">
      <c r="A365" s="1" t="s">
        <v>13</v>
      </c>
      <c r="B365" s="5" t="s">
        <v>58</v>
      </c>
      <c r="C365" s="5" t="s">
        <v>64</v>
      </c>
      <c r="D365" s="5" t="s">
        <v>20</v>
      </c>
      <c r="E365" s="16">
        <v>1278</v>
      </c>
      <c r="F365" s="16">
        <v>1035.45</v>
      </c>
      <c r="G365" s="8"/>
      <c r="H365" s="9"/>
      <c r="I365" s="9"/>
      <c r="J365" s="17">
        <f>E365-F365</f>
        <v>242.54999999999995</v>
      </c>
      <c r="K365" s="9"/>
      <c r="L365" s="9"/>
      <c r="M365" s="9"/>
    </row>
    <row r="366" spans="1:13" ht="12.75">
      <c r="A366" s="1" t="s">
        <v>13</v>
      </c>
      <c r="B366" s="5" t="s">
        <v>58</v>
      </c>
      <c r="C366" s="5" t="s">
        <v>64</v>
      </c>
      <c r="D366" s="5" t="s">
        <v>21</v>
      </c>
      <c r="E366" s="16">
        <v>208705.85</v>
      </c>
      <c r="F366" s="16">
        <v>159397.22</v>
      </c>
      <c r="G366" s="8"/>
      <c r="H366" s="9"/>
      <c r="I366" s="9"/>
      <c r="J366" s="17">
        <f>E366-F366</f>
        <v>49308.630000000005</v>
      </c>
      <c r="K366" s="9">
        <f>K375</f>
        <v>1889.6399999999999</v>
      </c>
      <c r="L366" s="9"/>
      <c r="M366" s="9"/>
    </row>
    <row r="367" spans="1:13" ht="12.75">
      <c r="A367" s="1" t="s">
        <v>13</v>
      </c>
      <c r="B367" s="5" t="s">
        <v>58</v>
      </c>
      <c r="C367" s="5" t="s">
        <v>64</v>
      </c>
      <c r="D367" s="5" t="s">
        <v>22</v>
      </c>
      <c r="E367" s="16">
        <v>6038.64</v>
      </c>
      <c r="F367" s="16">
        <v>4923.59</v>
      </c>
      <c r="G367" s="8"/>
      <c r="H367" s="9"/>
      <c r="I367" s="9"/>
      <c r="J367" s="17">
        <f>E367-F367</f>
        <v>1115.0500000000002</v>
      </c>
      <c r="K367" s="9"/>
      <c r="L367" s="9"/>
      <c r="M367" s="9"/>
    </row>
    <row r="368" spans="1:13" ht="12.75">
      <c r="A368" s="1" t="s">
        <v>13</v>
      </c>
      <c r="B368" s="5" t="s">
        <v>58</v>
      </c>
      <c r="C368" s="5" t="s">
        <v>64</v>
      </c>
      <c r="D368" s="5" t="s">
        <v>23</v>
      </c>
      <c r="E368" s="16">
        <v>26356.38</v>
      </c>
      <c r="F368" s="16">
        <v>21509.48</v>
      </c>
      <c r="G368" s="8"/>
      <c r="H368" s="9"/>
      <c r="I368" s="9"/>
      <c r="J368" s="17">
        <f>E368-F368</f>
        <v>4846.9000000000015</v>
      </c>
      <c r="K368" s="9"/>
      <c r="L368" s="9"/>
      <c r="M368" s="9"/>
    </row>
    <row r="369" spans="1:13" ht="12.75">
      <c r="A369" s="1" t="s">
        <v>13</v>
      </c>
      <c r="B369" s="5" t="s">
        <v>58</v>
      </c>
      <c r="C369" s="5" t="s">
        <v>64</v>
      </c>
      <c r="D369" s="5" t="s">
        <v>24</v>
      </c>
      <c r="E369" s="16">
        <v>116.4</v>
      </c>
      <c r="F369" s="16">
        <v>107.05</v>
      </c>
      <c r="G369" s="8"/>
      <c r="H369" s="9"/>
      <c r="I369" s="9"/>
      <c r="J369" s="17">
        <f>E369-F369</f>
        <v>9.350000000000009</v>
      </c>
      <c r="K369" s="9"/>
      <c r="L369" s="9"/>
      <c r="M369" s="9"/>
    </row>
    <row r="370" spans="1:13" ht="12.75">
      <c r="A370" s="1" t="s">
        <v>13</v>
      </c>
      <c r="B370" s="5" t="s">
        <v>58</v>
      </c>
      <c r="C370" s="5" t="s">
        <v>64</v>
      </c>
      <c r="D370" s="5" t="s">
        <v>25</v>
      </c>
      <c r="E370" s="16">
        <v>112971.48</v>
      </c>
      <c r="F370" s="16">
        <v>92208.08</v>
      </c>
      <c r="G370" s="8"/>
      <c r="H370" s="9"/>
      <c r="I370" s="9"/>
      <c r="J370" s="17">
        <f>E370-F370</f>
        <v>20763.399999999994</v>
      </c>
      <c r="K370" s="9"/>
      <c r="L370" s="9"/>
      <c r="M370" s="9"/>
    </row>
    <row r="371" spans="1:13" ht="12.75">
      <c r="A371" s="1" t="s">
        <v>13</v>
      </c>
      <c r="B371" s="5" t="s">
        <v>58</v>
      </c>
      <c r="C371" s="5" t="s">
        <v>64</v>
      </c>
      <c r="D371" s="10" t="s">
        <v>26</v>
      </c>
      <c r="E371" s="11">
        <v>91840.14</v>
      </c>
      <c r="F371" s="11">
        <v>74967.16</v>
      </c>
      <c r="G371" s="8">
        <v>66941.71</v>
      </c>
      <c r="H371" s="17">
        <f>E371-G371</f>
        <v>24898.429999999993</v>
      </c>
      <c r="I371" s="9"/>
      <c r="J371" s="17">
        <f>E371-F371</f>
        <v>16872.979999999996</v>
      </c>
      <c r="K371" s="9"/>
      <c r="L371" s="9"/>
      <c r="M371" s="9"/>
    </row>
    <row r="372" spans="1:13" ht="12.75">
      <c r="A372" s="1" t="s">
        <v>13</v>
      </c>
      <c r="B372" s="5" t="s">
        <v>58</v>
      </c>
      <c r="C372" s="18" t="s">
        <v>64</v>
      </c>
      <c r="D372" s="18" t="s">
        <v>28</v>
      </c>
      <c r="E372" s="19">
        <v>83480.46</v>
      </c>
      <c r="F372" s="19">
        <v>68119.09</v>
      </c>
      <c r="G372" s="8"/>
      <c r="H372" s="9"/>
      <c r="I372" s="9"/>
      <c r="J372" s="17">
        <f>E372-F372</f>
        <v>15361.37000000001</v>
      </c>
      <c r="K372" s="9"/>
      <c r="L372" s="9"/>
      <c r="M372" s="9"/>
    </row>
    <row r="373" spans="1:13" ht="12.75">
      <c r="A373" s="1" t="s">
        <v>13</v>
      </c>
      <c r="B373" s="5" t="s">
        <v>58</v>
      </c>
      <c r="C373" s="5" t="s">
        <v>64</v>
      </c>
      <c r="D373" s="5" t="s">
        <v>54</v>
      </c>
      <c r="E373" s="16">
        <v>41682.84</v>
      </c>
      <c r="F373" s="16">
        <v>34018.25</v>
      </c>
      <c r="G373" s="8"/>
      <c r="H373" s="9"/>
      <c r="I373" s="9"/>
      <c r="J373" s="17">
        <f>E373-F373</f>
        <v>7664.5899999999965</v>
      </c>
      <c r="K373" s="9"/>
      <c r="L373" s="9"/>
      <c r="M373" s="9"/>
    </row>
    <row r="374" spans="1:13" ht="12.75">
      <c r="A374" s="1" t="s">
        <v>13</v>
      </c>
      <c r="B374" s="5" t="s">
        <v>58</v>
      </c>
      <c r="C374" s="5" t="s">
        <v>64</v>
      </c>
      <c r="D374" s="5" t="s">
        <v>29</v>
      </c>
      <c r="E374" s="16">
        <v>819.03</v>
      </c>
      <c r="F374" s="16">
        <v>666.21</v>
      </c>
      <c r="G374" s="8"/>
      <c r="H374" s="9"/>
      <c r="I374" s="9"/>
      <c r="J374" s="17">
        <f>E374-F374</f>
        <v>152.81999999999994</v>
      </c>
      <c r="K374" s="9"/>
      <c r="L374" s="9"/>
      <c r="M374" s="9"/>
    </row>
    <row r="375" spans="1:13" ht="12.75">
      <c r="A375" s="1" t="s">
        <v>13</v>
      </c>
      <c r="B375" s="5" t="s">
        <v>58</v>
      </c>
      <c r="C375" s="5" t="s">
        <v>64</v>
      </c>
      <c r="D375" s="5" t="s">
        <v>30</v>
      </c>
      <c r="E375" s="16">
        <v>123259.85</v>
      </c>
      <c r="F375" s="16">
        <v>94146.21</v>
      </c>
      <c r="G375" s="8"/>
      <c r="H375" s="9"/>
      <c r="I375" s="9"/>
      <c r="J375" s="17">
        <f>E375-F375</f>
        <v>29113.64</v>
      </c>
      <c r="K375" s="9">
        <f>157.47*12</f>
        <v>1889.6399999999999</v>
      </c>
      <c r="L375" s="9"/>
      <c r="M375" s="9"/>
    </row>
    <row r="376" spans="1:13" ht="12.75">
      <c r="A376" s="1" t="s">
        <v>13</v>
      </c>
      <c r="B376" s="5" t="s">
        <v>58</v>
      </c>
      <c r="C376" s="5" t="s">
        <v>64</v>
      </c>
      <c r="D376" s="5" t="s">
        <v>31</v>
      </c>
      <c r="E376" s="16">
        <v>842844.3</v>
      </c>
      <c r="F376" s="16">
        <v>684685.09</v>
      </c>
      <c r="G376" s="8"/>
      <c r="H376" s="9"/>
      <c r="I376" s="9"/>
      <c r="J376" s="17">
        <f>E376-F376</f>
        <v>158159.21000000008</v>
      </c>
      <c r="K376" s="9"/>
      <c r="L376" s="9"/>
      <c r="M376" s="9"/>
    </row>
    <row r="377" spans="1:13" ht="12.75">
      <c r="A377" s="1" t="s">
        <v>13</v>
      </c>
      <c r="B377" s="5" t="s">
        <v>58</v>
      </c>
      <c r="C377" s="5" t="s">
        <v>64</v>
      </c>
      <c r="D377" s="5" t="s">
        <v>33</v>
      </c>
      <c r="E377" s="16">
        <v>6734.1</v>
      </c>
      <c r="F377" s="16">
        <v>5493.28</v>
      </c>
      <c r="G377" s="8"/>
      <c r="H377" s="9"/>
      <c r="I377" s="9"/>
      <c r="J377" s="17">
        <f>E377-F377</f>
        <v>1240.8200000000006</v>
      </c>
      <c r="K377" s="9"/>
      <c r="L377" s="9"/>
      <c r="M377" s="9"/>
    </row>
    <row r="378" spans="1:13" ht="12.75">
      <c r="A378" s="1" t="s">
        <v>13</v>
      </c>
      <c r="B378" s="5" t="s">
        <v>58</v>
      </c>
      <c r="C378" s="5" t="s">
        <v>64</v>
      </c>
      <c r="D378" s="5" t="s">
        <v>37</v>
      </c>
      <c r="E378" s="16">
        <v>1626939.13</v>
      </c>
      <c r="F378" s="16">
        <v>1307243.66</v>
      </c>
      <c r="G378" s="8"/>
      <c r="H378" s="9"/>
      <c r="I378" s="9"/>
      <c r="J378" s="17">
        <f>E378-F378</f>
        <v>319695.47</v>
      </c>
      <c r="K378" s="9"/>
      <c r="L378" s="9"/>
      <c r="M378" s="9"/>
    </row>
    <row r="379" spans="2:13" ht="12.75">
      <c r="B379" s="5"/>
      <c r="C379" s="5"/>
      <c r="D379" s="10" t="s">
        <v>38</v>
      </c>
      <c r="E379" s="11">
        <f>E359+E360+E361+E362+E363+E364+E365+E367+E368+E369+E370+E373+E377</f>
        <v>275989.5</v>
      </c>
      <c r="F379" s="11">
        <f>F359+F360+F361+F362+F363+F364+F365+F367+F368+F369+F370+F373+F377</f>
        <v>225262.68</v>
      </c>
      <c r="G379" s="8"/>
      <c r="H379" s="9"/>
      <c r="I379" s="9"/>
      <c r="J379" s="17">
        <f>E379-F379</f>
        <v>50726.82000000001</v>
      </c>
      <c r="K379" s="9"/>
      <c r="L379" s="9"/>
      <c r="M379" s="9"/>
    </row>
    <row r="380" spans="2:13" ht="12.75">
      <c r="B380" s="5"/>
      <c r="C380" s="5"/>
      <c r="D380" s="10" t="s">
        <v>51</v>
      </c>
      <c r="E380" s="11">
        <f>E379+E372+E371</f>
        <v>451310.10000000003</v>
      </c>
      <c r="F380" s="11">
        <f>F379+F372+F371</f>
        <v>368348.93000000005</v>
      </c>
      <c r="G380" s="8"/>
      <c r="H380" s="9"/>
      <c r="I380" s="9"/>
      <c r="J380" s="17">
        <f>E380-F380</f>
        <v>82961.16999999998</v>
      </c>
      <c r="K380" s="9"/>
      <c r="L380" s="9"/>
      <c r="M380" s="9"/>
    </row>
    <row r="381" spans="1:13" ht="12.75">
      <c r="A381" s="1" t="s">
        <v>13</v>
      </c>
      <c r="B381" s="5" t="s">
        <v>58</v>
      </c>
      <c r="C381" s="5" t="s">
        <v>65</v>
      </c>
      <c r="D381" s="5" t="s">
        <v>16</v>
      </c>
      <c r="E381" s="16">
        <v>14335.08</v>
      </c>
      <c r="F381" s="16">
        <v>11963.52</v>
      </c>
      <c r="G381" s="8"/>
      <c r="H381" s="9"/>
      <c r="I381" s="9"/>
      <c r="J381" s="17">
        <f>E381-F381</f>
        <v>2371.5599999999995</v>
      </c>
      <c r="K381" s="9"/>
      <c r="L381" s="9"/>
      <c r="M381" s="9"/>
    </row>
    <row r="382" spans="1:13" ht="12.75">
      <c r="A382" s="1" t="s">
        <v>13</v>
      </c>
      <c r="B382" s="5" t="s">
        <v>58</v>
      </c>
      <c r="C382" s="5" t="s">
        <v>65</v>
      </c>
      <c r="D382" s="5" t="s">
        <v>49</v>
      </c>
      <c r="E382" s="16">
        <v>1367.22</v>
      </c>
      <c r="F382" s="16">
        <v>1141.21</v>
      </c>
      <c r="G382" s="8"/>
      <c r="H382" s="9"/>
      <c r="I382" s="9"/>
      <c r="J382" s="17">
        <f>E382-F382</f>
        <v>226.01</v>
      </c>
      <c r="K382" s="9"/>
      <c r="L382" s="9"/>
      <c r="M382" s="9"/>
    </row>
    <row r="383" spans="1:13" ht="12.75">
      <c r="A383" s="1" t="s">
        <v>13</v>
      </c>
      <c r="B383" s="5" t="s">
        <v>58</v>
      </c>
      <c r="C383" s="5" t="s">
        <v>65</v>
      </c>
      <c r="D383" s="5" t="s">
        <v>50</v>
      </c>
      <c r="E383" s="16">
        <v>1914.12</v>
      </c>
      <c r="F383" s="16">
        <v>1598.78</v>
      </c>
      <c r="G383" s="8"/>
      <c r="H383" s="9"/>
      <c r="I383" s="9"/>
      <c r="J383" s="17">
        <f>E383-F383</f>
        <v>315.3399999999999</v>
      </c>
      <c r="K383" s="9"/>
      <c r="L383" s="9"/>
      <c r="M383" s="9"/>
    </row>
    <row r="384" spans="1:13" ht="12.75">
      <c r="A384" s="1" t="s">
        <v>13</v>
      </c>
      <c r="B384" s="5" t="s">
        <v>58</v>
      </c>
      <c r="C384" s="5" t="s">
        <v>65</v>
      </c>
      <c r="D384" s="5" t="s">
        <v>17</v>
      </c>
      <c r="E384" s="16">
        <v>3945.12</v>
      </c>
      <c r="F384" s="16">
        <v>3292.52</v>
      </c>
      <c r="G384" s="8"/>
      <c r="H384" s="9"/>
      <c r="I384" s="9"/>
      <c r="J384" s="17">
        <f>E384-F384</f>
        <v>652.5999999999999</v>
      </c>
      <c r="K384" s="9"/>
      <c r="L384" s="9"/>
      <c r="M384" s="9"/>
    </row>
    <row r="385" spans="1:13" ht="12.75">
      <c r="A385" s="1" t="s">
        <v>13</v>
      </c>
      <c r="B385" s="5" t="s">
        <v>58</v>
      </c>
      <c r="C385" s="5" t="s">
        <v>65</v>
      </c>
      <c r="D385" s="5" t="s">
        <v>18</v>
      </c>
      <c r="E385" s="16">
        <v>3788.94</v>
      </c>
      <c r="F385" s="16">
        <v>3161.87</v>
      </c>
      <c r="G385" s="8"/>
      <c r="H385" s="9"/>
      <c r="I385" s="9"/>
      <c r="J385" s="17">
        <f>E385-F385</f>
        <v>627.0700000000002</v>
      </c>
      <c r="K385" s="9"/>
      <c r="L385" s="9"/>
      <c r="M385" s="9"/>
    </row>
    <row r="386" spans="1:13" ht="12.75">
      <c r="A386" s="1" t="s">
        <v>13</v>
      </c>
      <c r="B386" s="5" t="s">
        <v>58</v>
      </c>
      <c r="C386" s="5" t="s">
        <v>65</v>
      </c>
      <c r="D386" s="5" t="s">
        <v>19</v>
      </c>
      <c r="E386" s="16">
        <v>1835.82</v>
      </c>
      <c r="F386" s="16">
        <v>1533.28</v>
      </c>
      <c r="G386" s="8"/>
      <c r="H386" s="9"/>
      <c r="I386" s="9"/>
      <c r="J386" s="17">
        <f>E386-F386</f>
        <v>302.53999999999996</v>
      </c>
      <c r="K386" s="9"/>
      <c r="L386" s="9"/>
      <c r="M386" s="9"/>
    </row>
    <row r="387" spans="1:13" ht="12.75">
      <c r="A387" s="1" t="s">
        <v>13</v>
      </c>
      <c r="B387" s="5" t="s">
        <v>58</v>
      </c>
      <c r="C387" s="5" t="s">
        <v>65</v>
      </c>
      <c r="D387" s="5" t="s">
        <v>21</v>
      </c>
      <c r="E387" s="16">
        <v>71322.12</v>
      </c>
      <c r="F387" s="16">
        <v>59623.69</v>
      </c>
      <c r="G387" s="8"/>
      <c r="H387" s="9"/>
      <c r="I387" s="9"/>
      <c r="J387" s="17">
        <f>E387-F387</f>
        <v>11698.429999999993</v>
      </c>
      <c r="K387" s="9"/>
      <c r="L387" s="9"/>
      <c r="M387" s="9"/>
    </row>
    <row r="388" spans="1:13" ht="12.75">
      <c r="A388" s="1" t="s">
        <v>13</v>
      </c>
      <c r="B388" s="5" t="s">
        <v>58</v>
      </c>
      <c r="C388" s="5" t="s">
        <v>65</v>
      </c>
      <c r="D388" s="5" t="s">
        <v>22</v>
      </c>
      <c r="E388" s="16">
        <v>2031.42</v>
      </c>
      <c r="F388" s="16">
        <v>1694.1</v>
      </c>
      <c r="G388" s="8"/>
      <c r="H388" s="9"/>
      <c r="I388" s="9"/>
      <c r="J388" s="17">
        <f>E388-F388</f>
        <v>337.32000000000016</v>
      </c>
      <c r="K388" s="9"/>
      <c r="L388" s="9"/>
      <c r="M388" s="9"/>
    </row>
    <row r="389" spans="1:13" ht="12.75">
      <c r="A389" s="1" t="s">
        <v>13</v>
      </c>
      <c r="B389" s="5" t="s">
        <v>58</v>
      </c>
      <c r="C389" s="5" t="s">
        <v>65</v>
      </c>
      <c r="D389" s="5" t="s">
        <v>23</v>
      </c>
      <c r="E389" s="16">
        <v>8866.74</v>
      </c>
      <c r="F389" s="16">
        <v>7399.31</v>
      </c>
      <c r="G389" s="8"/>
      <c r="H389" s="9"/>
      <c r="I389" s="9"/>
      <c r="J389" s="17">
        <f>E389-F389</f>
        <v>1467.4299999999994</v>
      </c>
      <c r="K389" s="9"/>
      <c r="L389" s="9"/>
      <c r="M389" s="9"/>
    </row>
    <row r="390" spans="1:13" ht="12.75">
      <c r="A390" s="1" t="s">
        <v>13</v>
      </c>
      <c r="B390" s="5" t="s">
        <v>58</v>
      </c>
      <c r="C390" s="5" t="s">
        <v>65</v>
      </c>
      <c r="D390" s="5" t="s">
        <v>24</v>
      </c>
      <c r="E390" s="16">
        <v>39.12</v>
      </c>
      <c r="F390" s="16">
        <v>35.83</v>
      </c>
      <c r="G390" s="8"/>
      <c r="H390" s="9"/>
      <c r="I390" s="9"/>
      <c r="J390" s="17">
        <f>E390-F390</f>
        <v>3.289999999999999</v>
      </c>
      <c r="K390" s="9"/>
      <c r="L390" s="9"/>
      <c r="M390" s="9"/>
    </row>
    <row r="391" spans="1:13" ht="12.75">
      <c r="A391" s="1" t="s">
        <v>13</v>
      </c>
      <c r="B391" s="5" t="s">
        <v>58</v>
      </c>
      <c r="C391" s="5" t="s">
        <v>65</v>
      </c>
      <c r="D391" s="5" t="s">
        <v>25</v>
      </c>
      <c r="E391" s="16">
        <v>38005.44</v>
      </c>
      <c r="F391" s="16">
        <v>31718.48</v>
      </c>
      <c r="G391" s="8"/>
      <c r="H391" s="9"/>
      <c r="I391" s="9"/>
      <c r="J391" s="17">
        <f>E391-F391</f>
        <v>6286.960000000003</v>
      </c>
      <c r="K391" s="9"/>
      <c r="L391" s="9"/>
      <c r="M391" s="9"/>
    </row>
    <row r="392" spans="1:13" ht="12.75">
      <c r="A392" s="1" t="s">
        <v>13</v>
      </c>
      <c r="B392" s="5" t="s">
        <v>58</v>
      </c>
      <c r="C392" s="5" t="s">
        <v>65</v>
      </c>
      <c r="D392" s="10" t="s">
        <v>26</v>
      </c>
      <c r="E392" s="11">
        <v>31912.08</v>
      </c>
      <c r="F392" s="11">
        <v>26631.26</v>
      </c>
      <c r="G392" s="8">
        <v>3701.83</v>
      </c>
      <c r="H392" s="17">
        <f>E392-G392</f>
        <v>28210.25</v>
      </c>
      <c r="I392" s="9"/>
      <c r="J392" s="17">
        <f>E392-F392</f>
        <v>5280.820000000003</v>
      </c>
      <c r="K392" s="9"/>
      <c r="L392" s="9"/>
      <c r="M392" s="9"/>
    </row>
    <row r="393" spans="1:13" ht="12.75">
      <c r="A393" s="1" t="s">
        <v>13</v>
      </c>
      <c r="B393" s="5" t="s">
        <v>58</v>
      </c>
      <c r="C393" s="18" t="s">
        <v>65</v>
      </c>
      <c r="D393" s="18" t="s">
        <v>28</v>
      </c>
      <c r="E393" s="19">
        <v>28084.2</v>
      </c>
      <c r="F393" s="19">
        <v>23433.95</v>
      </c>
      <c r="G393" s="8"/>
      <c r="H393" s="9"/>
      <c r="I393" s="9"/>
      <c r="J393" s="17">
        <f>E393-F393</f>
        <v>4650.25</v>
      </c>
      <c r="K393" s="9"/>
      <c r="L393" s="9"/>
      <c r="M393" s="9"/>
    </row>
    <row r="394" spans="1:13" ht="12.75">
      <c r="A394" s="1" t="s">
        <v>13</v>
      </c>
      <c r="B394" s="5" t="s">
        <v>58</v>
      </c>
      <c r="C394" s="5" t="s">
        <v>65</v>
      </c>
      <c r="D394" s="5" t="s">
        <v>54</v>
      </c>
      <c r="E394" s="16">
        <v>14022.72</v>
      </c>
      <c r="F394" s="16">
        <v>11702.16</v>
      </c>
      <c r="G394" s="8"/>
      <c r="H394" s="9"/>
      <c r="I394" s="9"/>
      <c r="J394" s="17">
        <f>E394-F394</f>
        <v>2320.5599999999995</v>
      </c>
      <c r="K394" s="9"/>
      <c r="L394" s="9"/>
      <c r="M394" s="9"/>
    </row>
    <row r="395" spans="1:13" ht="12.75">
      <c r="A395" s="1" t="s">
        <v>13</v>
      </c>
      <c r="B395" s="5" t="s">
        <v>58</v>
      </c>
      <c r="C395" s="5" t="s">
        <v>65</v>
      </c>
      <c r="D395" s="5" t="s">
        <v>29</v>
      </c>
      <c r="E395" s="16">
        <v>371.34</v>
      </c>
      <c r="F395" s="16">
        <v>309.31</v>
      </c>
      <c r="G395" s="8"/>
      <c r="H395" s="9"/>
      <c r="I395" s="9"/>
      <c r="J395" s="17">
        <f>E395-F395</f>
        <v>62.02999999999997</v>
      </c>
      <c r="K395" s="9"/>
      <c r="L395" s="9"/>
      <c r="M395" s="9"/>
    </row>
    <row r="396" spans="1:13" ht="12.75">
      <c r="A396" s="1" t="s">
        <v>13</v>
      </c>
      <c r="B396" s="5" t="s">
        <v>58</v>
      </c>
      <c r="C396" s="5" t="s">
        <v>65</v>
      </c>
      <c r="D396" s="5" t="s">
        <v>30</v>
      </c>
      <c r="E396" s="16">
        <v>42121.3</v>
      </c>
      <c r="F396" s="16">
        <v>35214.03</v>
      </c>
      <c r="G396" s="8"/>
      <c r="H396" s="9"/>
      <c r="I396" s="9"/>
      <c r="J396" s="17">
        <f>E396-F396</f>
        <v>6907.270000000004</v>
      </c>
      <c r="K396" s="9"/>
      <c r="L396" s="9"/>
      <c r="M396" s="9"/>
    </row>
    <row r="397" spans="1:13" ht="12.75">
      <c r="A397" s="1" t="s">
        <v>13</v>
      </c>
      <c r="B397" s="5" t="s">
        <v>58</v>
      </c>
      <c r="C397" s="5" t="s">
        <v>65</v>
      </c>
      <c r="D397" s="5" t="s">
        <v>31</v>
      </c>
      <c r="E397" s="16">
        <v>292012.56</v>
      </c>
      <c r="F397" s="16">
        <v>243508.62</v>
      </c>
      <c r="G397" s="8"/>
      <c r="H397" s="9"/>
      <c r="I397" s="9"/>
      <c r="J397" s="17">
        <f>E397-F397</f>
        <v>48503.94</v>
      </c>
      <c r="K397" s="9"/>
      <c r="L397" s="9"/>
      <c r="M397" s="9"/>
    </row>
    <row r="398" spans="1:13" ht="12.75">
      <c r="A398" s="1" t="s">
        <v>13</v>
      </c>
      <c r="B398" s="5" t="s">
        <v>58</v>
      </c>
      <c r="C398" s="5" t="s">
        <v>65</v>
      </c>
      <c r="D398" s="5" t="s">
        <v>33</v>
      </c>
      <c r="E398" s="16">
        <v>2265.48</v>
      </c>
      <c r="F398" s="16">
        <v>1889.94</v>
      </c>
      <c r="G398" s="8"/>
      <c r="H398" s="9"/>
      <c r="I398" s="9"/>
      <c r="J398" s="17">
        <f>E398-F398</f>
        <v>375.53999999999996</v>
      </c>
      <c r="K398" s="9"/>
      <c r="L398" s="9"/>
      <c r="M398" s="9"/>
    </row>
    <row r="399" spans="1:13" ht="12.75">
      <c r="A399" s="1" t="s">
        <v>13</v>
      </c>
      <c r="B399" s="5" t="s">
        <v>58</v>
      </c>
      <c r="C399" s="5" t="s">
        <v>65</v>
      </c>
      <c r="D399" s="5" t="s">
        <v>37</v>
      </c>
      <c r="E399" s="16">
        <v>558240.82</v>
      </c>
      <c r="F399" s="16">
        <v>465851.86</v>
      </c>
      <c r="G399" s="8"/>
      <c r="H399" s="9"/>
      <c r="I399" s="9"/>
      <c r="J399" s="17">
        <f>E399-F399</f>
        <v>92388.95999999996</v>
      </c>
      <c r="K399" s="9"/>
      <c r="L399" s="9"/>
      <c r="M399" s="9"/>
    </row>
    <row r="400" spans="2:13" ht="12.75">
      <c r="B400" s="5"/>
      <c r="C400" s="5"/>
      <c r="D400" s="10" t="s">
        <v>38</v>
      </c>
      <c r="E400" s="11">
        <f>E381+E382+E383+E384+E385+E386+E388+E389+E390+E391+E394+E398</f>
        <v>92417.21999999999</v>
      </c>
      <c r="F400" s="11">
        <f>F381+F382+F383+F384+F385+F386+F388+F389+F390+F391+F394+F398</f>
        <v>77131</v>
      </c>
      <c r="G400" s="8"/>
      <c r="H400" s="9"/>
      <c r="I400" s="9"/>
      <c r="J400" s="17">
        <f>E400-F400</f>
        <v>15286.219999999987</v>
      </c>
      <c r="K400" s="9"/>
      <c r="L400" s="9"/>
      <c r="M400" s="9"/>
    </row>
    <row r="401" spans="2:13" ht="12.75">
      <c r="B401" s="5"/>
      <c r="C401" s="5"/>
      <c r="D401" s="10" t="s">
        <v>51</v>
      </c>
      <c r="E401" s="11">
        <f>E400+E393+E392</f>
        <v>152413.5</v>
      </c>
      <c r="F401" s="11">
        <f>F400+F393+F392</f>
        <v>127196.20999999999</v>
      </c>
      <c r="G401" s="8"/>
      <c r="H401" s="9"/>
      <c r="I401" s="9"/>
      <c r="J401" s="17">
        <f>E401-F401</f>
        <v>25217.290000000008</v>
      </c>
      <c r="K401" s="9"/>
      <c r="L401" s="9"/>
      <c r="M401" s="9"/>
    </row>
    <row r="402" spans="1:13" ht="12.75">
      <c r="A402" s="1" t="s">
        <v>13</v>
      </c>
      <c r="B402" s="5" t="s">
        <v>66</v>
      </c>
      <c r="C402" s="5" t="s">
        <v>67</v>
      </c>
      <c r="D402" s="5" t="s">
        <v>16</v>
      </c>
      <c r="E402" s="16">
        <v>3820.44</v>
      </c>
      <c r="F402" s="16">
        <v>2701.96</v>
      </c>
      <c r="G402" s="8"/>
      <c r="H402" s="9"/>
      <c r="I402" s="9"/>
      <c r="J402" s="17">
        <f>E402-F402</f>
        <v>1118.48</v>
      </c>
      <c r="K402" s="9"/>
      <c r="L402" s="9"/>
      <c r="M402" s="9"/>
    </row>
    <row r="403" spans="1:13" ht="12.75">
      <c r="A403" s="1" t="s">
        <v>13</v>
      </c>
      <c r="B403" s="5" t="s">
        <v>66</v>
      </c>
      <c r="C403" s="5" t="s">
        <v>67</v>
      </c>
      <c r="D403" s="5" t="s">
        <v>17</v>
      </c>
      <c r="E403" s="16">
        <v>1051.38</v>
      </c>
      <c r="F403" s="16">
        <v>743.58</v>
      </c>
      <c r="G403" s="8"/>
      <c r="H403" s="9"/>
      <c r="I403" s="9"/>
      <c r="J403" s="17">
        <f>E403-F403</f>
        <v>307.80000000000007</v>
      </c>
      <c r="K403" s="9"/>
      <c r="L403" s="9"/>
      <c r="M403" s="9"/>
    </row>
    <row r="404" spans="1:13" ht="12.75">
      <c r="A404" s="1" t="s">
        <v>13</v>
      </c>
      <c r="B404" s="5" t="s">
        <v>66</v>
      </c>
      <c r="C404" s="5" t="s">
        <v>67</v>
      </c>
      <c r="D404" s="5" t="s">
        <v>18</v>
      </c>
      <c r="E404" s="16">
        <v>999.3</v>
      </c>
      <c r="F404" s="16">
        <v>706.03</v>
      </c>
      <c r="G404" s="8"/>
      <c r="H404" s="9"/>
      <c r="I404" s="9"/>
      <c r="J404" s="17">
        <f>E404-F404</f>
        <v>293.27</v>
      </c>
      <c r="K404" s="9"/>
      <c r="L404" s="9"/>
      <c r="M404" s="9"/>
    </row>
    <row r="405" spans="1:13" ht="12.75">
      <c r="A405" s="1" t="s">
        <v>13</v>
      </c>
      <c r="B405" s="5" t="s">
        <v>66</v>
      </c>
      <c r="C405" s="5" t="s">
        <v>67</v>
      </c>
      <c r="D405" s="5" t="s">
        <v>19</v>
      </c>
      <c r="E405" s="16">
        <v>489.36</v>
      </c>
      <c r="F405" s="16">
        <v>346.33</v>
      </c>
      <c r="G405" s="8"/>
      <c r="H405" s="9"/>
      <c r="I405" s="9"/>
      <c r="J405" s="17">
        <f>E405-F405</f>
        <v>143.03000000000003</v>
      </c>
      <c r="K405" s="9"/>
      <c r="L405" s="9"/>
      <c r="M405" s="9"/>
    </row>
    <row r="406" spans="1:13" ht="12.75">
      <c r="A406" s="1" t="s">
        <v>13</v>
      </c>
      <c r="B406" s="5" t="s">
        <v>66</v>
      </c>
      <c r="C406" s="5" t="s">
        <v>67</v>
      </c>
      <c r="D406" s="5" t="s">
        <v>22</v>
      </c>
      <c r="E406" s="16">
        <v>541.38</v>
      </c>
      <c r="F406" s="16">
        <v>382.61</v>
      </c>
      <c r="G406" s="8"/>
      <c r="H406" s="9"/>
      <c r="I406" s="9"/>
      <c r="J406" s="17">
        <f>E406-F406</f>
        <v>158.76999999999998</v>
      </c>
      <c r="K406" s="9"/>
      <c r="L406" s="9"/>
      <c r="M406" s="9"/>
    </row>
    <row r="407" spans="1:13" ht="12.75">
      <c r="A407" s="1" t="s">
        <v>13</v>
      </c>
      <c r="B407" s="5" t="s">
        <v>66</v>
      </c>
      <c r="C407" s="5" t="s">
        <v>67</v>
      </c>
      <c r="D407" s="5" t="s">
        <v>68</v>
      </c>
      <c r="E407" s="16">
        <v>364.32</v>
      </c>
      <c r="F407" s="16">
        <v>257.71</v>
      </c>
      <c r="G407" s="8"/>
      <c r="H407" s="9"/>
      <c r="I407" s="9"/>
      <c r="J407" s="17">
        <f>E407-F407</f>
        <v>106.61000000000001</v>
      </c>
      <c r="K407" s="9"/>
      <c r="L407" s="9"/>
      <c r="M407" s="9"/>
    </row>
    <row r="408" spans="1:13" ht="12.75">
      <c r="A408" s="1" t="s">
        <v>13</v>
      </c>
      <c r="B408" s="5" t="s">
        <v>66</v>
      </c>
      <c r="C408" s="5" t="s">
        <v>67</v>
      </c>
      <c r="D408" s="5" t="s">
        <v>69</v>
      </c>
      <c r="E408" s="16">
        <v>18380.58</v>
      </c>
      <c r="F408" s="16">
        <v>12192.18</v>
      </c>
      <c r="G408" s="8"/>
      <c r="H408" s="9"/>
      <c r="I408" s="9"/>
      <c r="J408" s="17">
        <f>E408-F408</f>
        <v>6188.4000000000015</v>
      </c>
      <c r="K408" s="9">
        <f>K413</f>
        <v>450.24</v>
      </c>
      <c r="L408" s="9"/>
      <c r="M408" s="9"/>
    </row>
    <row r="409" spans="1:13" ht="12.75">
      <c r="A409" s="1" t="s">
        <v>13</v>
      </c>
      <c r="B409" s="5" t="s">
        <v>66</v>
      </c>
      <c r="C409" s="5" t="s">
        <v>67</v>
      </c>
      <c r="D409" s="5" t="s">
        <v>24</v>
      </c>
      <c r="E409" s="16">
        <v>10.44</v>
      </c>
      <c r="F409" s="16">
        <v>8.04</v>
      </c>
      <c r="G409" s="8"/>
      <c r="H409" s="9"/>
      <c r="I409" s="9"/>
      <c r="J409" s="17">
        <f>E409-F409</f>
        <v>2.4000000000000004</v>
      </c>
      <c r="K409" s="9"/>
      <c r="L409" s="9"/>
      <c r="M409" s="9"/>
    </row>
    <row r="410" spans="1:13" ht="12.75">
      <c r="A410" s="1" t="s">
        <v>13</v>
      </c>
      <c r="B410" s="5" t="s">
        <v>66</v>
      </c>
      <c r="C410" s="5" t="s">
        <v>67</v>
      </c>
      <c r="D410" s="10" t="s">
        <v>26</v>
      </c>
      <c r="E410" s="11">
        <v>14449.2</v>
      </c>
      <c r="F410" s="11">
        <v>10219.99</v>
      </c>
      <c r="G410" s="8">
        <v>0</v>
      </c>
      <c r="H410" s="17">
        <f>E410-G410</f>
        <v>14449.2</v>
      </c>
      <c r="I410" s="9"/>
      <c r="J410" s="17">
        <f>E410-F410</f>
        <v>4229.210000000001</v>
      </c>
      <c r="K410" s="9"/>
      <c r="L410" s="9"/>
      <c r="M410" s="9"/>
    </row>
    <row r="411" spans="1:13" ht="12.75">
      <c r="A411" s="1" t="s">
        <v>13</v>
      </c>
      <c r="B411" s="5" t="s">
        <v>66</v>
      </c>
      <c r="C411" s="18" t="s">
        <v>67</v>
      </c>
      <c r="D411" s="18" t="s">
        <v>28</v>
      </c>
      <c r="E411" s="19">
        <v>7484.82</v>
      </c>
      <c r="F411" s="19">
        <v>5292.62</v>
      </c>
      <c r="G411" s="8"/>
      <c r="H411" s="9"/>
      <c r="I411" s="9"/>
      <c r="J411" s="17">
        <f>E411-F411</f>
        <v>2192.2</v>
      </c>
      <c r="K411" s="9"/>
      <c r="L411" s="9"/>
      <c r="M411" s="9"/>
    </row>
    <row r="412" spans="1:13" ht="12.75">
      <c r="A412" s="1" t="s">
        <v>13</v>
      </c>
      <c r="B412" s="5" t="s">
        <v>66</v>
      </c>
      <c r="C412" s="5" t="s">
        <v>67</v>
      </c>
      <c r="D412" s="5" t="s">
        <v>29</v>
      </c>
      <c r="E412" s="16">
        <v>62.1</v>
      </c>
      <c r="F412" s="16">
        <v>43.84</v>
      </c>
      <c r="G412" s="8"/>
      <c r="H412" s="9"/>
      <c r="I412" s="9"/>
      <c r="J412" s="17">
        <f>E412-F412</f>
        <v>18.259999999999998</v>
      </c>
      <c r="K412" s="9"/>
      <c r="L412" s="9"/>
      <c r="M412" s="9"/>
    </row>
    <row r="413" spans="1:13" ht="12.75">
      <c r="A413" s="1" t="s">
        <v>13</v>
      </c>
      <c r="B413" s="5" t="s">
        <v>66</v>
      </c>
      <c r="C413" s="5" t="s">
        <v>67</v>
      </c>
      <c r="D413" s="5" t="s">
        <v>30</v>
      </c>
      <c r="E413" s="16">
        <v>10856.1</v>
      </c>
      <c r="F413" s="16">
        <v>7201.74</v>
      </c>
      <c r="G413" s="8"/>
      <c r="H413" s="9"/>
      <c r="I413" s="9"/>
      <c r="J413" s="17">
        <f>E413-F413</f>
        <v>3654.3600000000006</v>
      </c>
      <c r="K413" s="9">
        <f>37.52*12</f>
        <v>450.24</v>
      </c>
      <c r="L413" s="9"/>
      <c r="M413" s="9"/>
    </row>
    <row r="414" spans="1:13" ht="12.75">
      <c r="A414" s="1" t="s">
        <v>13</v>
      </c>
      <c r="B414" s="5" t="s">
        <v>66</v>
      </c>
      <c r="C414" s="5" t="s">
        <v>67</v>
      </c>
      <c r="D414" s="5" t="s">
        <v>32</v>
      </c>
      <c r="E414" s="16">
        <v>74339.68</v>
      </c>
      <c r="F414" s="16">
        <v>62255.71</v>
      </c>
      <c r="G414" s="8"/>
      <c r="H414" s="9"/>
      <c r="I414" s="9"/>
      <c r="J414" s="17">
        <f>E414-F414</f>
        <v>12083.969999999994</v>
      </c>
      <c r="K414" s="9">
        <v>56557</v>
      </c>
      <c r="L414" s="9" t="s">
        <v>70</v>
      </c>
      <c r="M414" s="9"/>
    </row>
    <row r="415" spans="1:13" ht="12.75">
      <c r="A415" s="1" t="s">
        <v>13</v>
      </c>
      <c r="B415" s="5" t="s">
        <v>66</v>
      </c>
      <c r="C415" s="5" t="s">
        <v>67</v>
      </c>
      <c r="D415" s="5" t="s">
        <v>33</v>
      </c>
      <c r="E415" s="16">
        <v>603.78</v>
      </c>
      <c r="F415" s="16">
        <v>426.86</v>
      </c>
      <c r="G415" s="8"/>
      <c r="H415" s="9"/>
      <c r="I415" s="9"/>
      <c r="J415" s="17">
        <f>E415-F415</f>
        <v>176.91999999999996</v>
      </c>
      <c r="K415" s="9"/>
      <c r="L415" s="9"/>
      <c r="M415" s="9"/>
    </row>
    <row r="416" spans="1:13" ht="12.75">
      <c r="A416" s="1" t="s">
        <v>13</v>
      </c>
      <c r="B416" s="5" t="s">
        <v>66</v>
      </c>
      <c r="C416" s="5" t="s">
        <v>67</v>
      </c>
      <c r="D416" s="5" t="s">
        <v>35</v>
      </c>
      <c r="E416" s="16">
        <v>35602.44</v>
      </c>
      <c r="F416" s="16">
        <v>29850.06</v>
      </c>
      <c r="G416" s="8"/>
      <c r="H416" s="9"/>
      <c r="I416" s="9"/>
      <c r="J416" s="17">
        <f>E416-F416</f>
        <v>5752.380000000001</v>
      </c>
      <c r="K416" s="9"/>
      <c r="L416" s="9"/>
      <c r="M416" s="9"/>
    </row>
    <row r="417" spans="1:13" ht="12.75">
      <c r="A417" s="1" t="s">
        <v>13</v>
      </c>
      <c r="B417" s="5" t="s">
        <v>66</v>
      </c>
      <c r="C417" s="5" t="s">
        <v>67</v>
      </c>
      <c r="D417" s="5" t="s">
        <v>36</v>
      </c>
      <c r="E417" s="16">
        <v>0</v>
      </c>
      <c r="F417" s="16">
        <v>212.9</v>
      </c>
      <c r="G417" s="8"/>
      <c r="H417" s="9"/>
      <c r="I417" s="9"/>
      <c r="J417" s="17">
        <f>E417-F417</f>
        <v>-212.9</v>
      </c>
      <c r="K417" s="9"/>
      <c r="L417" s="9"/>
      <c r="M417" s="9"/>
    </row>
    <row r="418" spans="1:13" ht="12.75">
      <c r="A418" s="1" t="s">
        <v>13</v>
      </c>
      <c r="B418" s="5" t="s">
        <v>66</v>
      </c>
      <c r="C418" s="5" t="s">
        <v>67</v>
      </c>
      <c r="D418" s="5" t="s">
        <v>37</v>
      </c>
      <c r="E418" s="16">
        <v>169055.32</v>
      </c>
      <c r="F418" s="16">
        <v>132842.16</v>
      </c>
      <c r="G418" s="8"/>
      <c r="H418" s="9"/>
      <c r="I418" s="9"/>
      <c r="J418" s="17">
        <f>E418-F418</f>
        <v>36213.16</v>
      </c>
      <c r="K418" s="9"/>
      <c r="L418" s="9"/>
      <c r="M418" s="9"/>
    </row>
    <row r="419" spans="2:13" ht="12.75">
      <c r="B419" s="5"/>
      <c r="C419" s="5"/>
      <c r="D419" s="10" t="s">
        <v>38</v>
      </c>
      <c r="E419" s="11">
        <f>E402+E403+E404+E405+E406+E407+E408+E409+E415</f>
        <v>26260.98</v>
      </c>
      <c r="F419" s="11">
        <f>F402+F403+F404+F405+F406+F407+F408+F409+F415</f>
        <v>17765.300000000003</v>
      </c>
      <c r="G419" s="8"/>
      <c r="H419" s="9"/>
      <c r="I419" s="9"/>
      <c r="J419" s="17">
        <f>E419-F419</f>
        <v>8495.679999999997</v>
      </c>
      <c r="K419" s="9"/>
      <c r="L419" s="9"/>
      <c r="M419" s="9"/>
    </row>
    <row r="420" spans="2:13" ht="12.75">
      <c r="B420" s="5"/>
      <c r="C420" s="5"/>
      <c r="D420" s="10" t="s">
        <v>51</v>
      </c>
      <c r="E420" s="11">
        <f>E419+E411+E410</f>
        <v>48195</v>
      </c>
      <c r="F420" s="11">
        <f>F419+F411+F410</f>
        <v>33277.91</v>
      </c>
      <c r="G420" s="8"/>
      <c r="H420" s="9"/>
      <c r="I420" s="9"/>
      <c r="J420" s="17">
        <f>E420-F420</f>
        <v>14917.089999999997</v>
      </c>
      <c r="K420" s="9"/>
      <c r="L420" s="9"/>
      <c r="M420" s="9"/>
    </row>
    <row r="421" spans="1:13" ht="12.75">
      <c r="A421" s="1" t="s">
        <v>13</v>
      </c>
      <c r="B421" s="5" t="s">
        <v>71</v>
      </c>
      <c r="C421" s="5" t="s">
        <v>72</v>
      </c>
      <c r="D421" s="5" t="s">
        <v>16</v>
      </c>
      <c r="E421" s="16">
        <v>12122.1</v>
      </c>
      <c r="F421" s="16">
        <v>9055.09</v>
      </c>
      <c r="G421" s="8"/>
      <c r="H421" s="9"/>
      <c r="I421" s="9"/>
      <c r="J421" s="17">
        <f>E421-F421</f>
        <v>3067.01</v>
      </c>
      <c r="K421" s="9"/>
      <c r="L421" s="9"/>
      <c r="M421" s="9"/>
    </row>
    <row r="422" spans="1:13" ht="12.75">
      <c r="A422" s="1" t="s">
        <v>13</v>
      </c>
      <c r="B422" s="5" t="s">
        <v>71</v>
      </c>
      <c r="C422" s="5" t="s">
        <v>72</v>
      </c>
      <c r="D422" s="5" t="s">
        <v>49</v>
      </c>
      <c r="E422" s="16">
        <v>1156.2</v>
      </c>
      <c r="F422" s="16">
        <v>863.82</v>
      </c>
      <c r="G422" s="8"/>
      <c r="H422" s="9"/>
      <c r="I422" s="9"/>
      <c r="J422" s="17">
        <f>E422-F422</f>
        <v>292.38</v>
      </c>
      <c r="K422" s="9"/>
      <c r="L422" s="9"/>
      <c r="M422" s="9"/>
    </row>
    <row r="423" spans="1:13" ht="12.75">
      <c r="A423" s="1" t="s">
        <v>13</v>
      </c>
      <c r="B423" s="5" t="s">
        <v>71</v>
      </c>
      <c r="C423" s="5" t="s">
        <v>72</v>
      </c>
      <c r="D423" s="5" t="s">
        <v>50</v>
      </c>
      <c r="E423" s="16">
        <v>1618.8</v>
      </c>
      <c r="F423" s="16">
        <v>1210.85</v>
      </c>
      <c r="G423" s="8"/>
      <c r="H423" s="9"/>
      <c r="I423" s="9"/>
      <c r="J423" s="17">
        <f>E423-F423</f>
        <v>407.95000000000005</v>
      </c>
      <c r="K423" s="9"/>
      <c r="L423" s="9"/>
      <c r="M423" s="9"/>
    </row>
    <row r="424" spans="1:13" ht="12.75">
      <c r="A424" s="1" t="s">
        <v>13</v>
      </c>
      <c r="B424" s="5" t="s">
        <v>71</v>
      </c>
      <c r="C424" s="5" t="s">
        <v>72</v>
      </c>
      <c r="D424" s="5" t="s">
        <v>17</v>
      </c>
      <c r="E424" s="16">
        <v>3336.12</v>
      </c>
      <c r="F424" s="16">
        <v>2492.16</v>
      </c>
      <c r="G424" s="8"/>
      <c r="H424" s="9"/>
      <c r="I424" s="9"/>
      <c r="J424" s="17">
        <f>E424-F424</f>
        <v>843.96</v>
      </c>
      <c r="K424" s="9"/>
      <c r="L424" s="9"/>
      <c r="M424" s="9"/>
    </row>
    <row r="425" spans="1:13" ht="12.75">
      <c r="A425" s="1" t="s">
        <v>13</v>
      </c>
      <c r="B425" s="5" t="s">
        <v>71</v>
      </c>
      <c r="C425" s="5" t="s">
        <v>72</v>
      </c>
      <c r="D425" s="5" t="s">
        <v>18</v>
      </c>
      <c r="E425" s="16">
        <v>3204.06</v>
      </c>
      <c r="F425" s="16">
        <v>2393.06</v>
      </c>
      <c r="G425" s="8"/>
      <c r="H425" s="9"/>
      <c r="I425" s="9"/>
      <c r="J425" s="17">
        <f>E425-F425</f>
        <v>811</v>
      </c>
      <c r="K425" s="9"/>
      <c r="L425" s="9"/>
      <c r="M425" s="9"/>
    </row>
    <row r="426" spans="1:13" ht="12.75">
      <c r="A426" s="1" t="s">
        <v>13</v>
      </c>
      <c r="B426" s="5" t="s">
        <v>71</v>
      </c>
      <c r="C426" s="5" t="s">
        <v>72</v>
      </c>
      <c r="D426" s="5" t="s">
        <v>19</v>
      </c>
      <c r="E426" s="16">
        <v>1552.5</v>
      </c>
      <c r="F426" s="16">
        <v>1161.19</v>
      </c>
      <c r="G426" s="8"/>
      <c r="H426" s="9"/>
      <c r="I426" s="9"/>
      <c r="J426" s="17">
        <f>E426-F426</f>
        <v>391.30999999999995</v>
      </c>
      <c r="K426" s="9"/>
      <c r="L426" s="9"/>
      <c r="M426" s="9"/>
    </row>
    <row r="427" spans="1:13" ht="12.75">
      <c r="A427" s="1" t="s">
        <v>13</v>
      </c>
      <c r="B427" s="5" t="s">
        <v>71</v>
      </c>
      <c r="C427" s="5" t="s">
        <v>72</v>
      </c>
      <c r="D427" s="5" t="s">
        <v>21</v>
      </c>
      <c r="E427" s="16">
        <v>83456.34</v>
      </c>
      <c r="F427" s="16">
        <v>51881.07</v>
      </c>
      <c r="G427" s="8"/>
      <c r="H427" s="9"/>
      <c r="I427" s="9"/>
      <c r="J427" s="17">
        <f>E427-F427</f>
        <v>31575.269999999997</v>
      </c>
      <c r="K427" s="9">
        <f>K436</f>
        <v>2274.12</v>
      </c>
      <c r="L427" s="9"/>
      <c r="M427" s="9"/>
    </row>
    <row r="428" spans="1:13" ht="12.75">
      <c r="A428" s="1" t="s">
        <v>13</v>
      </c>
      <c r="B428" s="5" t="s">
        <v>71</v>
      </c>
      <c r="C428" s="5" t="s">
        <v>72</v>
      </c>
      <c r="D428" s="5" t="s">
        <v>22</v>
      </c>
      <c r="E428" s="16">
        <v>1718.04</v>
      </c>
      <c r="F428" s="16">
        <v>1281.81</v>
      </c>
      <c r="G428" s="8"/>
      <c r="H428" s="9"/>
      <c r="I428" s="9"/>
      <c r="J428" s="17">
        <f>E428-F428</f>
        <v>436.23</v>
      </c>
      <c r="K428" s="9"/>
      <c r="L428" s="9"/>
      <c r="M428" s="9"/>
    </row>
    <row r="429" spans="1:13" ht="12.75">
      <c r="A429" s="1" t="s">
        <v>13</v>
      </c>
      <c r="B429" s="5" t="s">
        <v>71</v>
      </c>
      <c r="C429" s="5" t="s">
        <v>72</v>
      </c>
      <c r="D429" s="5" t="s">
        <v>23</v>
      </c>
      <c r="E429" s="16">
        <v>7497.96</v>
      </c>
      <c r="F429" s="16">
        <v>5600.21</v>
      </c>
      <c r="G429" s="8"/>
      <c r="H429" s="9"/>
      <c r="I429" s="9"/>
      <c r="J429" s="17">
        <f>E429-F429</f>
        <v>1897.75</v>
      </c>
      <c r="K429" s="9"/>
      <c r="L429" s="9"/>
      <c r="M429" s="9"/>
    </row>
    <row r="430" spans="1:13" ht="12.75">
      <c r="A430" s="1" t="s">
        <v>13</v>
      </c>
      <c r="B430" s="5" t="s">
        <v>71</v>
      </c>
      <c r="C430" s="5" t="s">
        <v>72</v>
      </c>
      <c r="D430" s="5" t="s">
        <v>24</v>
      </c>
      <c r="E430" s="16">
        <v>33.18</v>
      </c>
      <c r="F430" s="16">
        <v>28.4</v>
      </c>
      <c r="G430" s="8"/>
      <c r="H430" s="9"/>
      <c r="I430" s="9"/>
      <c r="J430" s="17">
        <f>E430-F430</f>
        <v>4.780000000000001</v>
      </c>
      <c r="K430" s="9"/>
      <c r="L430" s="9"/>
      <c r="M430" s="9"/>
    </row>
    <row r="431" spans="1:13" ht="12.75">
      <c r="A431" s="1" t="s">
        <v>13</v>
      </c>
      <c r="B431" s="5" t="s">
        <v>71</v>
      </c>
      <c r="C431" s="5" t="s">
        <v>72</v>
      </c>
      <c r="D431" s="5" t="s">
        <v>25</v>
      </c>
      <c r="E431" s="16">
        <v>32138.34</v>
      </c>
      <c r="F431" s="16">
        <v>24007.62</v>
      </c>
      <c r="G431" s="8"/>
      <c r="H431" s="9"/>
      <c r="I431" s="9"/>
      <c r="J431" s="17">
        <f>E431-F431</f>
        <v>8130.720000000001</v>
      </c>
      <c r="K431" s="9"/>
      <c r="L431" s="9"/>
      <c r="M431" s="9"/>
    </row>
    <row r="432" spans="1:13" ht="12.75">
      <c r="A432" s="1" t="s">
        <v>13</v>
      </c>
      <c r="B432" s="5" t="s">
        <v>71</v>
      </c>
      <c r="C432" s="5" t="s">
        <v>72</v>
      </c>
      <c r="D432" s="10" t="s">
        <v>26</v>
      </c>
      <c r="E432" s="11">
        <v>26985.66</v>
      </c>
      <c r="F432" s="11">
        <v>20156.2</v>
      </c>
      <c r="G432" s="8">
        <v>58621.48</v>
      </c>
      <c r="H432" s="17">
        <f>E432-G432</f>
        <v>-31635.820000000003</v>
      </c>
      <c r="I432" s="9"/>
      <c r="J432" s="17">
        <f>E432-F432</f>
        <v>6829.459999999999</v>
      </c>
      <c r="K432" s="9"/>
      <c r="L432" s="9"/>
      <c r="M432" s="9"/>
    </row>
    <row r="433" spans="1:13" ht="12.75">
      <c r="A433" s="1" t="s">
        <v>13</v>
      </c>
      <c r="B433" s="5" t="s">
        <v>71</v>
      </c>
      <c r="C433" s="18" t="s">
        <v>72</v>
      </c>
      <c r="D433" s="18" t="s">
        <v>28</v>
      </c>
      <c r="E433" s="19">
        <v>23748.72</v>
      </c>
      <c r="F433" s="19">
        <v>17734.99</v>
      </c>
      <c r="G433" s="8"/>
      <c r="H433" s="9"/>
      <c r="I433" s="9"/>
      <c r="J433" s="17">
        <f>E433-F433</f>
        <v>6013.73</v>
      </c>
      <c r="K433" s="9"/>
      <c r="L433" s="9"/>
      <c r="M433" s="9"/>
    </row>
    <row r="434" spans="1:13" ht="12.75">
      <c r="A434" s="1" t="s">
        <v>13</v>
      </c>
      <c r="B434" s="5" t="s">
        <v>71</v>
      </c>
      <c r="C434" s="5" t="s">
        <v>72</v>
      </c>
      <c r="D434" s="5" t="s">
        <v>54</v>
      </c>
      <c r="E434" s="16">
        <v>11858.1</v>
      </c>
      <c r="F434" s="16">
        <v>8857.04</v>
      </c>
      <c r="G434" s="8"/>
      <c r="H434" s="9"/>
      <c r="I434" s="9"/>
      <c r="J434" s="17">
        <f>E434-F434</f>
        <v>3001.0599999999995</v>
      </c>
      <c r="K434" s="9"/>
      <c r="L434" s="9"/>
      <c r="M434" s="9"/>
    </row>
    <row r="435" spans="1:13" ht="12.75">
      <c r="A435" s="1" t="s">
        <v>13</v>
      </c>
      <c r="B435" s="5" t="s">
        <v>71</v>
      </c>
      <c r="C435" s="5" t="s">
        <v>72</v>
      </c>
      <c r="D435" s="5" t="s">
        <v>29</v>
      </c>
      <c r="E435" s="16">
        <v>267</v>
      </c>
      <c r="F435" s="16">
        <v>198.91</v>
      </c>
      <c r="G435" s="8"/>
      <c r="H435" s="9"/>
      <c r="I435" s="9"/>
      <c r="J435" s="17">
        <f>E435-F435</f>
        <v>68.09</v>
      </c>
      <c r="K435" s="9"/>
      <c r="L435" s="9"/>
      <c r="M435" s="9"/>
    </row>
    <row r="436" spans="1:13" ht="12.75">
      <c r="A436" s="1" t="s">
        <v>13</v>
      </c>
      <c r="B436" s="5" t="s">
        <v>71</v>
      </c>
      <c r="C436" s="5" t="s">
        <v>72</v>
      </c>
      <c r="D436" s="5" t="s">
        <v>30</v>
      </c>
      <c r="E436" s="16">
        <v>49286.32</v>
      </c>
      <c r="F436" s="16">
        <v>30640.81</v>
      </c>
      <c r="G436" s="8"/>
      <c r="H436" s="9"/>
      <c r="I436" s="9"/>
      <c r="J436" s="17">
        <f>E436-F436</f>
        <v>18645.51</v>
      </c>
      <c r="K436" s="9">
        <f>189.51*12</f>
        <v>2274.12</v>
      </c>
      <c r="L436" s="9"/>
      <c r="M436" s="9"/>
    </row>
    <row r="437" spans="1:13" ht="12.75">
      <c r="A437" s="1" t="s">
        <v>13</v>
      </c>
      <c r="B437" s="5" t="s">
        <v>71</v>
      </c>
      <c r="C437" s="5" t="s">
        <v>72</v>
      </c>
      <c r="D437" s="5" t="s">
        <v>31</v>
      </c>
      <c r="E437" s="16">
        <v>253274.46</v>
      </c>
      <c r="F437" s="16">
        <v>188941.66</v>
      </c>
      <c r="G437" s="8"/>
      <c r="H437" s="9"/>
      <c r="I437" s="9"/>
      <c r="J437" s="17">
        <f>E437-F437</f>
        <v>64332.79999999999</v>
      </c>
      <c r="K437" s="9"/>
      <c r="L437" s="9"/>
      <c r="M437" s="9"/>
    </row>
    <row r="438" spans="1:13" ht="12.75">
      <c r="A438" s="1" t="s">
        <v>13</v>
      </c>
      <c r="B438" s="5" t="s">
        <v>71</v>
      </c>
      <c r="C438" s="5" t="s">
        <v>72</v>
      </c>
      <c r="D438" s="5" t="s">
        <v>33</v>
      </c>
      <c r="E438" s="16">
        <v>1915.74</v>
      </c>
      <c r="F438" s="16">
        <v>1430.11</v>
      </c>
      <c r="G438" s="8"/>
      <c r="H438" s="9"/>
      <c r="I438" s="9"/>
      <c r="J438" s="17">
        <f>E438-F438</f>
        <v>485.6300000000001</v>
      </c>
      <c r="K438" s="9"/>
      <c r="L438" s="9"/>
      <c r="M438" s="9"/>
    </row>
    <row r="439" spans="1:13" ht="12.75">
      <c r="A439" s="1" t="s">
        <v>13</v>
      </c>
      <c r="B439" s="5" t="s">
        <v>71</v>
      </c>
      <c r="C439" s="5" t="s">
        <v>72</v>
      </c>
      <c r="D439" s="5" t="s">
        <v>37</v>
      </c>
      <c r="E439" s="16">
        <v>515169.64</v>
      </c>
      <c r="F439" s="16">
        <v>367935</v>
      </c>
      <c r="G439" s="8"/>
      <c r="H439" s="9"/>
      <c r="I439" s="9"/>
      <c r="J439" s="17">
        <f>E439-F439</f>
        <v>147234.64</v>
      </c>
      <c r="K439" s="9"/>
      <c r="L439" s="9"/>
      <c r="M439" s="9"/>
    </row>
    <row r="440" spans="2:13" ht="12.75">
      <c r="B440" s="5"/>
      <c r="C440" s="5"/>
      <c r="D440" s="10" t="s">
        <v>38</v>
      </c>
      <c r="E440" s="11">
        <f>E421+E422+E423+E424+E425+E426+E428+E429+E430+E431+E434+E438</f>
        <v>78151.14000000001</v>
      </c>
      <c r="F440" s="11">
        <f>F421+F422+F423+F424+F425+F426+F428+F429+F430+F431+F434+F438</f>
        <v>58381.36</v>
      </c>
      <c r="G440" s="8"/>
      <c r="H440" s="9"/>
      <c r="I440" s="9"/>
      <c r="J440" s="17">
        <f>E440-F440</f>
        <v>19769.780000000013</v>
      </c>
      <c r="K440" s="9"/>
      <c r="L440" s="9"/>
      <c r="M440" s="9"/>
    </row>
    <row r="441" spans="2:13" ht="12.75">
      <c r="B441" s="5"/>
      <c r="C441" s="5"/>
      <c r="D441" s="10" t="s">
        <v>51</v>
      </c>
      <c r="E441" s="11">
        <f>E440+E433+E432</f>
        <v>128885.52000000002</v>
      </c>
      <c r="F441" s="11">
        <f>F440+F433+F432</f>
        <v>96272.55</v>
      </c>
      <c r="G441" s="8"/>
      <c r="H441" s="9"/>
      <c r="I441" s="9"/>
      <c r="J441" s="17">
        <f>E441-F441</f>
        <v>32612.970000000016</v>
      </c>
      <c r="K441" s="9"/>
      <c r="L441" s="9"/>
      <c r="M441" s="9"/>
    </row>
    <row r="442" spans="1:13" ht="12.75">
      <c r="A442" s="1" t="s">
        <v>13</v>
      </c>
      <c r="B442" s="5" t="s">
        <v>71</v>
      </c>
      <c r="C442" s="5" t="s">
        <v>40</v>
      </c>
      <c r="D442" s="5" t="s">
        <v>16</v>
      </c>
      <c r="E442" s="16">
        <v>11983.26</v>
      </c>
      <c r="F442" s="16">
        <v>10753.81</v>
      </c>
      <c r="G442" s="8"/>
      <c r="H442" s="9"/>
      <c r="I442" s="9"/>
      <c r="J442" s="17">
        <f>E442-F442</f>
        <v>1229.4500000000007</v>
      </c>
      <c r="K442" s="9"/>
      <c r="L442" s="9"/>
      <c r="M442" s="9"/>
    </row>
    <row r="443" spans="1:13" ht="12.75">
      <c r="A443" s="1" t="s">
        <v>13</v>
      </c>
      <c r="B443" s="5" t="s">
        <v>71</v>
      </c>
      <c r="C443" s="5" t="s">
        <v>40</v>
      </c>
      <c r="D443" s="5" t="s">
        <v>49</v>
      </c>
      <c r="E443" s="16">
        <v>1142.82</v>
      </c>
      <c r="F443" s="16">
        <v>1025.72</v>
      </c>
      <c r="G443" s="8"/>
      <c r="H443" s="9"/>
      <c r="I443" s="9"/>
      <c r="J443" s="17">
        <f>E443-F443</f>
        <v>117.09999999999991</v>
      </c>
      <c r="K443" s="9"/>
      <c r="L443" s="9"/>
      <c r="M443" s="9"/>
    </row>
    <row r="444" spans="1:13" ht="12.75">
      <c r="A444" s="1" t="s">
        <v>13</v>
      </c>
      <c r="B444" s="5" t="s">
        <v>71</v>
      </c>
      <c r="C444" s="5" t="s">
        <v>40</v>
      </c>
      <c r="D444" s="5" t="s">
        <v>50</v>
      </c>
      <c r="E444" s="16">
        <v>65.52</v>
      </c>
      <c r="F444" s="16">
        <v>58.99</v>
      </c>
      <c r="G444" s="8"/>
      <c r="H444" s="9"/>
      <c r="I444" s="9"/>
      <c r="J444" s="17">
        <f>E444-F444</f>
        <v>6.529999999999994</v>
      </c>
      <c r="K444" s="9"/>
      <c r="L444" s="9"/>
      <c r="M444" s="9"/>
    </row>
    <row r="445" spans="1:13" ht="12.75">
      <c r="A445" s="1" t="s">
        <v>13</v>
      </c>
      <c r="B445" s="5" t="s">
        <v>71</v>
      </c>
      <c r="C445" s="5" t="s">
        <v>40</v>
      </c>
      <c r="D445" s="5" t="s">
        <v>17</v>
      </c>
      <c r="E445" s="16">
        <v>3297.78</v>
      </c>
      <c r="F445" s="16">
        <v>2959.51</v>
      </c>
      <c r="G445" s="8"/>
      <c r="H445" s="9"/>
      <c r="I445" s="9"/>
      <c r="J445" s="17">
        <f>E445-F445</f>
        <v>338.27</v>
      </c>
      <c r="K445" s="9"/>
      <c r="L445" s="9"/>
      <c r="M445" s="9"/>
    </row>
    <row r="446" spans="1:13" ht="12.75">
      <c r="A446" s="1" t="s">
        <v>13</v>
      </c>
      <c r="B446" s="5" t="s">
        <v>71</v>
      </c>
      <c r="C446" s="5" t="s">
        <v>40</v>
      </c>
      <c r="D446" s="5" t="s">
        <v>18</v>
      </c>
      <c r="E446" s="16">
        <v>3167.22</v>
      </c>
      <c r="F446" s="16">
        <v>2841.97</v>
      </c>
      <c r="G446" s="8"/>
      <c r="H446" s="9"/>
      <c r="I446" s="9"/>
      <c r="J446" s="17">
        <f>E446-F446</f>
        <v>325.25</v>
      </c>
      <c r="K446" s="9"/>
      <c r="L446" s="9"/>
      <c r="M446" s="9"/>
    </row>
    <row r="447" spans="1:13" ht="12.75">
      <c r="A447" s="1" t="s">
        <v>13</v>
      </c>
      <c r="B447" s="5" t="s">
        <v>71</v>
      </c>
      <c r="C447" s="5" t="s">
        <v>40</v>
      </c>
      <c r="D447" s="5" t="s">
        <v>19</v>
      </c>
      <c r="E447" s="16">
        <v>1534.62</v>
      </c>
      <c r="F447" s="16">
        <v>1378.51</v>
      </c>
      <c r="G447" s="8"/>
      <c r="H447" s="9"/>
      <c r="I447" s="9"/>
      <c r="J447" s="17">
        <f>E447-F447</f>
        <v>156.1099999999999</v>
      </c>
      <c r="K447" s="9"/>
      <c r="L447" s="9"/>
      <c r="M447" s="9"/>
    </row>
    <row r="448" spans="1:13" ht="12.75">
      <c r="A448" s="1" t="s">
        <v>13</v>
      </c>
      <c r="B448" s="5" t="s">
        <v>71</v>
      </c>
      <c r="C448" s="5" t="s">
        <v>40</v>
      </c>
      <c r="D448" s="5" t="s">
        <v>42</v>
      </c>
      <c r="E448" s="16">
        <v>62077.46</v>
      </c>
      <c r="F448" s="16">
        <v>56459.94</v>
      </c>
      <c r="G448" s="8"/>
      <c r="H448" s="9"/>
      <c r="I448" s="9"/>
      <c r="J448" s="17">
        <f>E448-F448</f>
        <v>5617.519999999997</v>
      </c>
      <c r="K448" s="9">
        <f>46.88*12</f>
        <v>562.5600000000001</v>
      </c>
      <c r="L448" s="9"/>
      <c r="M448" s="9"/>
    </row>
    <row r="449" spans="1:13" ht="12.75">
      <c r="A449" s="1" t="s">
        <v>13</v>
      </c>
      <c r="B449" s="5" t="s">
        <v>71</v>
      </c>
      <c r="C449" s="5" t="s">
        <v>40</v>
      </c>
      <c r="D449" s="5" t="s">
        <v>43</v>
      </c>
      <c r="E449" s="16">
        <v>419.58</v>
      </c>
      <c r="F449" s="16">
        <v>375.6</v>
      </c>
      <c r="G449" s="8"/>
      <c r="H449" s="9"/>
      <c r="I449" s="9"/>
      <c r="J449" s="17">
        <f>E449-F449</f>
        <v>43.97999999999996</v>
      </c>
      <c r="K449" s="9"/>
      <c r="L449" s="9" t="s">
        <v>73</v>
      </c>
      <c r="M449" s="9"/>
    </row>
    <row r="450" spans="1:13" ht="12.75">
      <c r="A450" s="1" t="s">
        <v>13</v>
      </c>
      <c r="B450" s="5" t="s">
        <v>71</v>
      </c>
      <c r="C450" s="5" t="s">
        <v>40</v>
      </c>
      <c r="D450" s="5" t="s">
        <v>21</v>
      </c>
      <c r="E450" s="16">
        <v>31265.97</v>
      </c>
      <c r="F450" s="16">
        <v>28301.24</v>
      </c>
      <c r="G450" s="8"/>
      <c r="H450" s="9"/>
      <c r="I450" s="9"/>
      <c r="J450" s="17">
        <f>E450-F450</f>
        <v>2964.7299999999996</v>
      </c>
      <c r="K450" s="9">
        <f>K460</f>
        <v>859.56</v>
      </c>
      <c r="L450" s="22">
        <f>K450+K451</f>
        <v>1422.12</v>
      </c>
      <c r="M450" s="9"/>
    </row>
    <row r="451" spans="1:13" ht="12.75">
      <c r="A451" s="1" t="s">
        <v>13</v>
      </c>
      <c r="B451" s="5" t="s">
        <v>71</v>
      </c>
      <c r="C451" s="5" t="s">
        <v>40</v>
      </c>
      <c r="D451" s="5" t="s">
        <v>44</v>
      </c>
      <c r="E451" s="16">
        <v>21074.95</v>
      </c>
      <c r="F451" s="16">
        <v>19171.08</v>
      </c>
      <c r="G451" s="8"/>
      <c r="H451" s="9"/>
      <c r="I451" s="9"/>
      <c r="J451" s="17">
        <f>E451-F451</f>
        <v>1903.869999999999</v>
      </c>
      <c r="K451" s="9">
        <f>K448</f>
        <v>562.5600000000001</v>
      </c>
      <c r="L451" s="9"/>
      <c r="M451" s="9"/>
    </row>
    <row r="452" spans="1:13" ht="12.75">
      <c r="A452" s="1" t="s">
        <v>13</v>
      </c>
      <c r="B452" s="5" t="s">
        <v>71</v>
      </c>
      <c r="C452" s="5" t="s">
        <v>40</v>
      </c>
      <c r="D452" s="5" t="s">
        <v>22</v>
      </c>
      <c r="E452" s="16">
        <v>1698.06</v>
      </c>
      <c r="F452" s="16">
        <v>1522.47</v>
      </c>
      <c r="G452" s="8"/>
      <c r="H452" s="9"/>
      <c r="I452" s="9"/>
      <c r="J452" s="17">
        <f>E452-F452</f>
        <v>175.58999999999992</v>
      </c>
      <c r="K452" s="9"/>
      <c r="L452" s="9"/>
      <c r="M452" s="9"/>
    </row>
    <row r="453" spans="1:13" ht="12.75">
      <c r="A453" s="1" t="s">
        <v>13</v>
      </c>
      <c r="B453" s="5" t="s">
        <v>71</v>
      </c>
      <c r="C453" s="5" t="s">
        <v>40</v>
      </c>
      <c r="D453" s="5" t="s">
        <v>23</v>
      </c>
      <c r="E453" s="16">
        <v>7411.98</v>
      </c>
      <c r="F453" s="16">
        <v>6650.91</v>
      </c>
      <c r="G453" s="8"/>
      <c r="H453" s="9"/>
      <c r="I453" s="9"/>
      <c r="J453" s="17">
        <f>E453-F453</f>
        <v>761.0699999999997</v>
      </c>
      <c r="K453" s="9"/>
      <c r="L453" s="9"/>
      <c r="M453" s="9"/>
    </row>
    <row r="454" spans="1:13" ht="12.75">
      <c r="A454" s="1" t="s">
        <v>13</v>
      </c>
      <c r="B454" s="5" t="s">
        <v>71</v>
      </c>
      <c r="C454" s="5" t="s">
        <v>40</v>
      </c>
      <c r="D454" s="5" t="s">
        <v>24</v>
      </c>
      <c r="E454" s="16">
        <v>32.76</v>
      </c>
      <c r="F454" s="16">
        <v>32.72</v>
      </c>
      <c r="G454" s="8"/>
      <c r="H454" s="9"/>
      <c r="I454" s="9"/>
      <c r="J454" s="17">
        <f>E454-F454</f>
        <v>0.03999999999999915</v>
      </c>
      <c r="K454" s="9"/>
      <c r="L454" s="9"/>
      <c r="M454" s="9"/>
    </row>
    <row r="455" spans="1:13" ht="12.75">
      <c r="A455" s="1" t="s">
        <v>13</v>
      </c>
      <c r="B455" s="5" t="s">
        <v>71</v>
      </c>
      <c r="C455" s="5" t="s">
        <v>40</v>
      </c>
      <c r="D455" s="5" t="s">
        <v>25</v>
      </c>
      <c r="E455" s="16">
        <v>31770.48</v>
      </c>
      <c r="F455" s="16">
        <v>28511.42</v>
      </c>
      <c r="G455" s="8"/>
      <c r="H455" s="9"/>
      <c r="I455" s="9"/>
      <c r="J455" s="17">
        <f>E455-F455</f>
        <v>3259.0600000000013</v>
      </c>
      <c r="K455" s="9"/>
      <c r="L455" s="9"/>
      <c r="M455" s="9"/>
    </row>
    <row r="456" spans="1:13" ht="12.75">
      <c r="A456" s="1" t="s">
        <v>13</v>
      </c>
      <c r="B456" s="5" t="s">
        <v>71</v>
      </c>
      <c r="C456" s="5" t="s">
        <v>40</v>
      </c>
      <c r="D456" s="10" t="s">
        <v>26</v>
      </c>
      <c r="E456" s="11">
        <v>28472.58</v>
      </c>
      <c r="F456" s="11">
        <v>25551.82</v>
      </c>
      <c r="G456" s="8">
        <v>282.12</v>
      </c>
      <c r="H456" s="17">
        <f>E456-G456</f>
        <v>28190.460000000003</v>
      </c>
      <c r="I456" s="9"/>
      <c r="J456" s="17">
        <f>E456-F456</f>
        <v>2920.760000000002</v>
      </c>
      <c r="K456" s="9"/>
      <c r="L456" s="9"/>
      <c r="M456" s="9"/>
    </row>
    <row r="457" spans="1:13" ht="12.75">
      <c r="A457" s="1" t="s">
        <v>13</v>
      </c>
      <c r="B457" s="5" t="s">
        <v>71</v>
      </c>
      <c r="C457" s="18" t="s">
        <v>40</v>
      </c>
      <c r="D457" s="18" t="s">
        <v>28</v>
      </c>
      <c r="E457" s="19">
        <v>23476.92</v>
      </c>
      <c r="F457" s="19">
        <v>21063.58</v>
      </c>
      <c r="G457" s="8"/>
      <c r="H457" s="9"/>
      <c r="I457" s="9"/>
      <c r="J457" s="17">
        <f>E457-F457</f>
        <v>2413.3399999999965</v>
      </c>
      <c r="K457" s="9"/>
      <c r="L457" s="9"/>
      <c r="M457" s="9"/>
    </row>
    <row r="458" spans="1:13" ht="12.75">
      <c r="A458" s="1" t="s">
        <v>13</v>
      </c>
      <c r="B458" s="5" t="s">
        <v>71</v>
      </c>
      <c r="C458" s="5" t="s">
        <v>40</v>
      </c>
      <c r="D458" s="5" t="s">
        <v>54</v>
      </c>
      <c r="E458" s="16">
        <v>11722.14</v>
      </c>
      <c r="F458" s="16">
        <v>10518.69</v>
      </c>
      <c r="G458" s="8"/>
      <c r="H458" s="9"/>
      <c r="I458" s="9"/>
      <c r="J458" s="17">
        <f>E458-F458</f>
        <v>1203.449999999999</v>
      </c>
      <c r="K458" s="9"/>
      <c r="L458" s="9"/>
      <c r="M458" s="9"/>
    </row>
    <row r="459" spans="1:13" ht="12.75">
      <c r="A459" s="1" t="s">
        <v>13</v>
      </c>
      <c r="B459" s="5" t="s">
        <v>71</v>
      </c>
      <c r="C459" s="5" t="s">
        <v>40</v>
      </c>
      <c r="D459" s="5" t="s">
        <v>29</v>
      </c>
      <c r="E459" s="16">
        <v>180.36</v>
      </c>
      <c r="F459" s="16">
        <v>161.5</v>
      </c>
      <c r="G459" s="8"/>
      <c r="H459" s="9"/>
      <c r="I459" s="9"/>
      <c r="J459" s="17">
        <f>E459-F459</f>
        <v>18.860000000000014</v>
      </c>
      <c r="K459" s="9"/>
      <c r="L459" s="9"/>
      <c r="M459" s="9"/>
    </row>
    <row r="460" spans="1:13" ht="12.75">
      <c r="A460" s="1" t="s">
        <v>13</v>
      </c>
      <c r="B460" s="5" t="s">
        <v>71</v>
      </c>
      <c r="C460" s="5" t="s">
        <v>40</v>
      </c>
      <c r="D460" s="5" t="s">
        <v>30</v>
      </c>
      <c r="E460" s="16">
        <v>18466.46</v>
      </c>
      <c r="F460" s="16">
        <v>16716.53</v>
      </c>
      <c r="G460" s="8"/>
      <c r="H460" s="9"/>
      <c r="I460" s="9"/>
      <c r="J460" s="17">
        <f>E460-F460</f>
        <v>1749.9300000000003</v>
      </c>
      <c r="K460" s="9">
        <f>71.63*12</f>
        <v>859.56</v>
      </c>
      <c r="L460" s="9"/>
      <c r="M460" s="9"/>
    </row>
    <row r="461" spans="1:13" ht="12.75">
      <c r="A461" s="1" t="s">
        <v>13</v>
      </c>
      <c r="B461" s="5" t="s">
        <v>71</v>
      </c>
      <c r="C461" s="5" t="s">
        <v>40</v>
      </c>
      <c r="D461" s="5" t="s">
        <v>31</v>
      </c>
      <c r="E461" s="16">
        <v>250375.8</v>
      </c>
      <c r="F461" s="16">
        <v>224456.2</v>
      </c>
      <c r="G461" s="8"/>
      <c r="H461" s="9"/>
      <c r="I461" s="9"/>
      <c r="J461" s="17">
        <f>E461-F461</f>
        <v>25919.599999999977</v>
      </c>
      <c r="K461" s="9"/>
      <c r="L461" s="9"/>
      <c r="M461" s="9"/>
    </row>
    <row r="462" spans="1:13" ht="12.75">
      <c r="A462" s="1" t="s">
        <v>13</v>
      </c>
      <c r="B462" s="5" t="s">
        <v>71</v>
      </c>
      <c r="C462" s="5" t="s">
        <v>40</v>
      </c>
      <c r="D462" s="5" t="s">
        <v>33</v>
      </c>
      <c r="E462" s="16">
        <v>1893.84</v>
      </c>
      <c r="F462" s="16">
        <v>1698.69</v>
      </c>
      <c r="G462" s="8"/>
      <c r="H462" s="9"/>
      <c r="I462" s="9"/>
      <c r="J462" s="17">
        <f>E462-F462</f>
        <v>195.14999999999986</v>
      </c>
      <c r="K462" s="9"/>
      <c r="L462" s="9"/>
      <c r="M462" s="9"/>
    </row>
    <row r="463" spans="1:13" ht="12.75">
      <c r="A463" s="1" t="s">
        <v>13</v>
      </c>
      <c r="B463" s="5" t="s">
        <v>71</v>
      </c>
      <c r="C463" s="5" t="s">
        <v>40</v>
      </c>
      <c r="D463" s="5" t="s">
        <v>37</v>
      </c>
      <c r="E463" s="16">
        <v>511530.56</v>
      </c>
      <c r="F463" s="16">
        <v>460210.9</v>
      </c>
      <c r="G463" s="8"/>
      <c r="H463" s="9"/>
      <c r="I463" s="9"/>
      <c r="J463" s="17">
        <f>E463-F463</f>
        <v>51319.659999999974</v>
      </c>
      <c r="K463" s="9"/>
      <c r="L463" s="9"/>
      <c r="M463" s="9"/>
    </row>
    <row r="464" spans="2:13" ht="12.75">
      <c r="B464" s="5"/>
      <c r="C464" s="5"/>
      <c r="D464" s="10" t="s">
        <v>38</v>
      </c>
      <c r="E464" s="11">
        <f>E442+E443+E444+E445+E446+E447+E452+E453+E454+E455+E458+E462</f>
        <v>75720.48</v>
      </c>
      <c r="F464" s="11">
        <f>F442+F443+F444+F445+F446+F447+F452+F453+F454+F455+F458+F462</f>
        <v>67953.41</v>
      </c>
      <c r="G464" s="8"/>
      <c r="H464" s="9"/>
      <c r="I464" s="9"/>
      <c r="J464" s="17">
        <f>E464-F464</f>
        <v>7767.069999999992</v>
      </c>
      <c r="K464" s="9"/>
      <c r="L464" s="9"/>
      <c r="M464" s="9"/>
    </row>
    <row r="465" spans="2:13" ht="12.75">
      <c r="B465" s="5"/>
      <c r="C465" s="5"/>
      <c r="D465" s="10" t="s">
        <v>51</v>
      </c>
      <c r="E465" s="11">
        <f>E464+E457+E456</f>
        <v>127669.98</v>
      </c>
      <c r="F465" s="11">
        <f>F464+F457+F456</f>
        <v>114568.81</v>
      </c>
      <c r="G465" s="8"/>
      <c r="H465" s="9"/>
      <c r="I465" s="9"/>
      <c r="J465" s="17">
        <f>E465-F465</f>
        <v>13101.169999999998</v>
      </c>
      <c r="K465" s="9"/>
      <c r="L465" s="9"/>
      <c r="M465" s="9"/>
    </row>
    <row r="466" spans="1:13" ht="12.75">
      <c r="A466" s="1" t="s">
        <v>13</v>
      </c>
      <c r="B466" s="5" t="s">
        <v>71</v>
      </c>
      <c r="C466" s="5" t="s">
        <v>46</v>
      </c>
      <c r="D466" s="5" t="s">
        <v>16</v>
      </c>
      <c r="E466" s="16">
        <v>11967.9</v>
      </c>
      <c r="F466" s="16">
        <v>8687.84</v>
      </c>
      <c r="G466" s="8"/>
      <c r="H466" s="9"/>
      <c r="I466" s="9"/>
      <c r="J466" s="17">
        <f>E466-F466</f>
        <v>3280.0599999999995</v>
      </c>
      <c r="K466" s="9"/>
      <c r="L466" s="9"/>
      <c r="M466" s="9"/>
    </row>
    <row r="467" spans="1:13" ht="12.75">
      <c r="A467" s="1" t="s">
        <v>13</v>
      </c>
      <c r="B467" s="5" t="s">
        <v>71</v>
      </c>
      <c r="C467" s="5" t="s">
        <v>46</v>
      </c>
      <c r="D467" s="5" t="s">
        <v>49</v>
      </c>
      <c r="E467" s="16">
        <v>1141.44</v>
      </c>
      <c r="F467" s="16">
        <v>828.76</v>
      </c>
      <c r="G467" s="8"/>
      <c r="H467" s="9"/>
      <c r="I467" s="9"/>
      <c r="J467" s="17">
        <f>E467-F467</f>
        <v>312.68000000000006</v>
      </c>
      <c r="K467" s="9"/>
      <c r="L467" s="9"/>
      <c r="M467" s="9"/>
    </row>
    <row r="468" spans="1:13" ht="12.75">
      <c r="A468" s="1" t="s">
        <v>13</v>
      </c>
      <c r="B468" s="5" t="s">
        <v>71</v>
      </c>
      <c r="C468" s="5" t="s">
        <v>46</v>
      </c>
      <c r="D468" s="5" t="s">
        <v>50</v>
      </c>
      <c r="E468" s="16">
        <v>65.28</v>
      </c>
      <c r="F468" s="16">
        <v>47.62</v>
      </c>
      <c r="G468" s="8"/>
      <c r="H468" s="9"/>
      <c r="I468" s="9"/>
      <c r="J468" s="17">
        <f>E468-F468</f>
        <v>17.660000000000004</v>
      </c>
      <c r="K468" s="9"/>
      <c r="L468" s="9"/>
      <c r="M468" s="9"/>
    </row>
    <row r="469" spans="1:13" ht="12.75">
      <c r="A469" s="1" t="s">
        <v>13</v>
      </c>
      <c r="B469" s="5" t="s">
        <v>71</v>
      </c>
      <c r="C469" s="5" t="s">
        <v>46</v>
      </c>
      <c r="D469" s="5" t="s">
        <v>17</v>
      </c>
      <c r="E469" s="16">
        <v>3293.64</v>
      </c>
      <c r="F469" s="16">
        <v>2391.04</v>
      </c>
      <c r="G469" s="8"/>
      <c r="H469" s="9"/>
      <c r="I469" s="9"/>
      <c r="J469" s="17">
        <f>E469-F469</f>
        <v>902.5999999999999</v>
      </c>
      <c r="K469" s="9"/>
      <c r="L469" s="9"/>
      <c r="M469" s="9"/>
    </row>
    <row r="470" spans="1:13" ht="12.75">
      <c r="A470" s="1" t="s">
        <v>13</v>
      </c>
      <c r="B470" s="5" t="s">
        <v>71</v>
      </c>
      <c r="C470" s="5" t="s">
        <v>46</v>
      </c>
      <c r="D470" s="5" t="s">
        <v>18</v>
      </c>
      <c r="E470" s="16">
        <v>3163.26</v>
      </c>
      <c r="F470" s="16">
        <v>2296.01</v>
      </c>
      <c r="G470" s="8"/>
      <c r="H470" s="9"/>
      <c r="I470" s="9"/>
      <c r="J470" s="17">
        <f>E470-F470</f>
        <v>867.25</v>
      </c>
      <c r="K470" s="9"/>
      <c r="L470" s="9"/>
      <c r="M470" s="9"/>
    </row>
    <row r="471" spans="1:13" ht="12.75">
      <c r="A471" s="1" t="s">
        <v>13</v>
      </c>
      <c r="B471" s="5" t="s">
        <v>71</v>
      </c>
      <c r="C471" s="5" t="s">
        <v>46</v>
      </c>
      <c r="D471" s="5" t="s">
        <v>19</v>
      </c>
      <c r="E471" s="16">
        <v>1532.58</v>
      </c>
      <c r="F471" s="16">
        <v>1114.02</v>
      </c>
      <c r="G471" s="8"/>
      <c r="H471" s="9"/>
      <c r="I471" s="9"/>
      <c r="J471" s="17">
        <f>E471-F471</f>
        <v>418.55999999999995</v>
      </c>
      <c r="K471" s="9"/>
      <c r="L471" s="9"/>
      <c r="M471" s="9"/>
    </row>
    <row r="472" spans="1:13" ht="12.75">
      <c r="A472" s="1" t="s">
        <v>13</v>
      </c>
      <c r="B472" s="5" t="s">
        <v>71</v>
      </c>
      <c r="C472" s="5" t="s">
        <v>46</v>
      </c>
      <c r="D472" s="5" t="s">
        <v>42</v>
      </c>
      <c r="E472" s="16">
        <v>106338.02</v>
      </c>
      <c r="F472" s="16">
        <v>62203.2</v>
      </c>
      <c r="G472" s="8"/>
      <c r="H472" s="9"/>
      <c r="I472" s="9"/>
      <c r="J472" s="17">
        <f>E472-F472</f>
        <v>44134.82000000001</v>
      </c>
      <c r="K472" s="9">
        <f>81.31*12</f>
        <v>975.72</v>
      </c>
      <c r="L472" s="9"/>
      <c r="M472" s="9"/>
    </row>
    <row r="473" spans="1:13" ht="12.75">
      <c r="A473" s="1" t="s">
        <v>13</v>
      </c>
      <c r="B473" s="5" t="s">
        <v>71</v>
      </c>
      <c r="C473" s="5" t="s">
        <v>46</v>
      </c>
      <c r="D473" s="5" t="s">
        <v>43</v>
      </c>
      <c r="E473" s="16">
        <v>405.18</v>
      </c>
      <c r="F473" s="16">
        <v>293.21</v>
      </c>
      <c r="G473" s="8"/>
      <c r="H473" s="9"/>
      <c r="I473" s="9"/>
      <c r="J473" s="17">
        <f>E473-F473</f>
        <v>111.97000000000003</v>
      </c>
      <c r="K473" s="9"/>
      <c r="L473" s="9"/>
      <c r="M473" s="9"/>
    </row>
    <row r="474" spans="1:13" ht="12.75">
      <c r="A474" s="1" t="s">
        <v>13</v>
      </c>
      <c r="B474" s="5" t="s">
        <v>71</v>
      </c>
      <c r="C474" s="5" t="s">
        <v>46</v>
      </c>
      <c r="D474" s="5" t="s">
        <v>21</v>
      </c>
      <c r="E474" s="16">
        <v>57832.28</v>
      </c>
      <c r="F474" s="16">
        <v>34389.98</v>
      </c>
      <c r="G474" s="8"/>
      <c r="H474" s="9"/>
      <c r="I474" s="9"/>
      <c r="J474" s="17">
        <f>E474-F474</f>
        <v>23442.299999999996</v>
      </c>
      <c r="K474" s="9">
        <f>K484</f>
        <v>1521.3600000000001</v>
      </c>
      <c r="L474" s="9"/>
      <c r="M474" s="9"/>
    </row>
    <row r="475" spans="1:13" ht="12.75">
      <c r="A475" s="1" t="s">
        <v>13</v>
      </c>
      <c r="B475" s="5" t="s">
        <v>71</v>
      </c>
      <c r="C475" s="5" t="s">
        <v>46</v>
      </c>
      <c r="D475" s="5" t="s">
        <v>44</v>
      </c>
      <c r="E475" s="16">
        <v>36096.84</v>
      </c>
      <c r="F475" s="16">
        <v>21119.59</v>
      </c>
      <c r="G475" s="8"/>
      <c r="H475" s="9"/>
      <c r="I475" s="9"/>
      <c r="J475" s="17">
        <f>E475-F475</f>
        <v>14977.249999999996</v>
      </c>
      <c r="K475" s="9">
        <f>K472</f>
        <v>975.72</v>
      </c>
      <c r="L475" s="9">
        <f>K474+K475</f>
        <v>2497.08</v>
      </c>
      <c r="M475" s="9"/>
    </row>
    <row r="476" spans="1:13" ht="12.75">
      <c r="A476" s="1" t="s">
        <v>13</v>
      </c>
      <c r="B476" s="5" t="s">
        <v>71</v>
      </c>
      <c r="C476" s="5" t="s">
        <v>46</v>
      </c>
      <c r="D476" s="5" t="s">
        <v>22</v>
      </c>
      <c r="E476" s="16">
        <v>1696.08</v>
      </c>
      <c r="F476" s="16">
        <v>1229.69</v>
      </c>
      <c r="G476" s="8"/>
      <c r="H476" s="9"/>
      <c r="I476" s="9"/>
      <c r="J476" s="17">
        <f>E476-F476</f>
        <v>466.3899999999999</v>
      </c>
      <c r="K476" s="9"/>
      <c r="L476" s="9"/>
      <c r="M476" s="9"/>
    </row>
    <row r="477" spans="1:13" ht="12.75">
      <c r="A477" s="1" t="s">
        <v>13</v>
      </c>
      <c r="B477" s="5" t="s">
        <v>71</v>
      </c>
      <c r="C477" s="5" t="s">
        <v>46</v>
      </c>
      <c r="D477" s="5" t="s">
        <v>23</v>
      </c>
      <c r="E477" s="16">
        <v>7402.56</v>
      </c>
      <c r="F477" s="16">
        <v>5373.02</v>
      </c>
      <c r="G477" s="8"/>
      <c r="H477" s="9"/>
      <c r="I477" s="9"/>
      <c r="J477" s="17">
        <f>E477-F477</f>
        <v>2029.54</v>
      </c>
      <c r="K477" s="9"/>
      <c r="L477" s="9"/>
      <c r="M477" s="9"/>
    </row>
    <row r="478" spans="1:13" ht="12.75">
      <c r="A478" s="1" t="s">
        <v>13</v>
      </c>
      <c r="B478" s="5" t="s">
        <v>71</v>
      </c>
      <c r="C478" s="5" t="s">
        <v>46</v>
      </c>
      <c r="D478" s="5" t="s">
        <v>24</v>
      </c>
      <c r="E478" s="16">
        <v>32.64</v>
      </c>
      <c r="F478" s="16">
        <v>27.26</v>
      </c>
      <c r="G478" s="8"/>
      <c r="H478" s="9"/>
      <c r="I478" s="9"/>
      <c r="J478" s="17">
        <f>E478-F478</f>
        <v>5.379999999999999</v>
      </c>
      <c r="K478" s="9"/>
      <c r="L478" s="9"/>
      <c r="M478" s="9"/>
    </row>
    <row r="479" spans="1:13" ht="12.75">
      <c r="A479" s="1" t="s">
        <v>13</v>
      </c>
      <c r="B479" s="5" t="s">
        <v>71</v>
      </c>
      <c r="C479" s="5" t="s">
        <v>46</v>
      </c>
      <c r="D479" s="5" t="s">
        <v>25</v>
      </c>
      <c r="E479" s="16">
        <v>31729.56</v>
      </c>
      <c r="F479" s="16">
        <v>23034</v>
      </c>
      <c r="G479" s="8"/>
      <c r="H479" s="9"/>
      <c r="I479" s="9"/>
      <c r="J479" s="17">
        <f>E479-F479</f>
        <v>8695.560000000001</v>
      </c>
      <c r="K479" s="9"/>
      <c r="L479" s="9"/>
      <c r="M479" s="9"/>
    </row>
    <row r="480" spans="1:13" ht="12.75">
      <c r="A480" s="1" t="s">
        <v>13</v>
      </c>
      <c r="B480" s="5" t="s">
        <v>71</v>
      </c>
      <c r="C480" s="5" t="s">
        <v>46</v>
      </c>
      <c r="D480" s="10" t="s">
        <v>26</v>
      </c>
      <c r="E480" s="11">
        <v>28435.92</v>
      </c>
      <c r="F480" s="11">
        <v>20642.97</v>
      </c>
      <c r="G480" s="8">
        <v>42491.29</v>
      </c>
      <c r="H480" s="17">
        <f>E480-G480</f>
        <v>-14055.370000000003</v>
      </c>
      <c r="I480" s="9"/>
      <c r="J480" s="17">
        <f>E480-F480</f>
        <v>7792.949999999997</v>
      </c>
      <c r="K480" s="9"/>
      <c r="L480" s="9"/>
      <c r="M480" s="9"/>
    </row>
    <row r="481" spans="1:13" ht="12.75">
      <c r="A481" s="1" t="s">
        <v>13</v>
      </c>
      <c r="B481" s="5" t="s">
        <v>71</v>
      </c>
      <c r="C481" s="18" t="s">
        <v>46</v>
      </c>
      <c r="D481" s="18" t="s">
        <v>28</v>
      </c>
      <c r="E481" s="19">
        <v>23446.62</v>
      </c>
      <c r="F481" s="19">
        <v>17015.62</v>
      </c>
      <c r="G481" s="8"/>
      <c r="H481" s="9"/>
      <c r="I481" s="9"/>
      <c r="J481" s="17">
        <f>E481-F481</f>
        <v>6431</v>
      </c>
      <c r="K481" s="9"/>
      <c r="L481" s="9"/>
      <c r="M481" s="9"/>
    </row>
    <row r="482" spans="1:13" ht="12.75">
      <c r="A482" s="1" t="s">
        <v>13</v>
      </c>
      <c r="B482" s="5" t="s">
        <v>71</v>
      </c>
      <c r="C482" s="5" t="s">
        <v>46</v>
      </c>
      <c r="D482" s="5" t="s">
        <v>54</v>
      </c>
      <c r="E482" s="16">
        <v>11707.2</v>
      </c>
      <c r="F482" s="16">
        <v>8497.77</v>
      </c>
      <c r="G482" s="8"/>
      <c r="H482" s="9"/>
      <c r="I482" s="9"/>
      <c r="J482" s="17">
        <f>E482-F482</f>
        <v>3209.4300000000003</v>
      </c>
      <c r="K482" s="9"/>
      <c r="L482" s="9"/>
      <c r="M482" s="9"/>
    </row>
    <row r="483" spans="1:13" ht="12.75">
      <c r="A483" s="1" t="s">
        <v>13</v>
      </c>
      <c r="B483" s="5" t="s">
        <v>71</v>
      </c>
      <c r="C483" s="5" t="s">
        <v>46</v>
      </c>
      <c r="D483" s="5" t="s">
        <v>29</v>
      </c>
      <c r="E483" s="16">
        <v>174</v>
      </c>
      <c r="F483" s="16">
        <v>125.97</v>
      </c>
      <c r="G483" s="8"/>
      <c r="H483" s="9"/>
      <c r="I483" s="9"/>
      <c r="J483" s="17">
        <f>E483-F483</f>
        <v>48.03</v>
      </c>
      <c r="K483" s="9"/>
      <c r="L483" s="9"/>
      <c r="M483" s="9"/>
    </row>
    <row r="484" spans="1:13" ht="12.75">
      <c r="A484" s="1" t="s">
        <v>13</v>
      </c>
      <c r="B484" s="5" t="s">
        <v>71</v>
      </c>
      <c r="C484" s="5" t="s">
        <v>46</v>
      </c>
      <c r="D484" s="5" t="s">
        <v>30</v>
      </c>
      <c r="E484" s="16">
        <v>34155.87</v>
      </c>
      <c r="F484" s="16">
        <v>20313.14</v>
      </c>
      <c r="G484" s="8"/>
      <c r="H484" s="9"/>
      <c r="I484" s="9"/>
      <c r="J484" s="17">
        <f>E484-F484</f>
        <v>13842.730000000003</v>
      </c>
      <c r="K484" s="9">
        <f>126.78*12</f>
        <v>1521.3600000000001</v>
      </c>
      <c r="L484" s="9"/>
      <c r="M484" s="9"/>
    </row>
    <row r="485" spans="1:13" ht="12.75">
      <c r="A485" s="1" t="s">
        <v>13</v>
      </c>
      <c r="B485" s="5" t="s">
        <v>71</v>
      </c>
      <c r="C485" s="5" t="s">
        <v>46</v>
      </c>
      <c r="D485" s="5" t="s">
        <v>31</v>
      </c>
      <c r="E485" s="16">
        <v>250053.72</v>
      </c>
      <c r="F485" s="16">
        <v>181273.56</v>
      </c>
      <c r="G485" s="8"/>
      <c r="H485" s="9"/>
      <c r="I485" s="9"/>
      <c r="J485" s="17">
        <f>E485-F485</f>
        <v>68780.16</v>
      </c>
      <c r="K485" s="9"/>
      <c r="L485" s="9"/>
      <c r="M485" s="9"/>
    </row>
    <row r="486" spans="1:13" ht="12.75">
      <c r="A486" s="1" t="s">
        <v>13</v>
      </c>
      <c r="B486" s="5" t="s">
        <v>71</v>
      </c>
      <c r="C486" s="5" t="s">
        <v>46</v>
      </c>
      <c r="D486" s="5" t="s">
        <v>33</v>
      </c>
      <c r="E486" s="16">
        <v>1891.38</v>
      </c>
      <c r="F486" s="16">
        <v>1372.12</v>
      </c>
      <c r="G486" s="8"/>
      <c r="H486" s="9"/>
      <c r="I486" s="9"/>
      <c r="J486" s="17">
        <f>E486-F486</f>
        <v>519.2600000000002</v>
      </c>
      <c r="K486" s="9"/>
      <c r="L486" s="9"/>
      <c r="M486" s="9"/>
    </row>
    <row r="487" spans="1:13" ht="12.75">
      <c r="A487" s="1" t="s">
        <v>13</v>
      </c>
      <c r="B487" s="5" t="s">
        <v>71</v>
      </c>
      <c r="C487" s="5" t="s">
        <v>46</v>
      </c>
      <c r="D487" s="5" t="s">
        <v>37</v>
      </c>
      <c r="E487" s="16">
        <v>612561.97</v>
      </c>
      <c r="F487" s="16">
        <v>412276.39</v>
      </c>
      <c r="G487" s="8"/>
      <c r="H487" s="9"/>
      <c r="I487" s="9"/>
      <c r="J487" s="17">
        <f>E487-F487</f>
        <v>200285.57999999996</v>
      </c>
      <c r="K487" s="9"/>
      <c r="L487" s="9"/>
      <c r="M487" s="9"/>
    </row>
    <row r="488" spans="2:13" ht="12.75">
      <c r="B488" s="5"/>
      <c r="C488" s="5"/>
      <c r="D488" s="10" t="s">
        <v>38</v>
      </c>
      <c r="E488" s="11">
        <f>E466+E467+E468+E469+E470+E471+E476+E477+E478+E479+E482+E486</f>
        <v>75623.52000000002</v>
      </c>
      <c r="F488" s="11">
        <f>F466+F467+F468+F469+F470+F471+F476+F477+F478+F479+F482+F486</f>
        <v>54899.15</v>
      </c>
      <c r="G488" s="8"/>
      <c r="H488" s="9"/>
      <c r="I488" s="9"/>
      <c r="J488" s="17">
        <f>E488-F488</f>
        <v>20724.370000000017</v>
      </c>
      <c r="K488" s="9"/>
      <c r="L488" s="9"/>
      <c r="M488" s="9"/>
    </row>
    <row r="489" spans="2:13" ht="12.75">
      <c r="B489" s="5"/>
      <c r="C489" s="5"/>
      <c r="D489" s="10" t="s">
        <v>51</v>
      </c>
      <c r="E489" s="11">
        <f>E488+E481+E480</f>
        <v>127506.06000000001</v>
      </c>
      <c r="F489" s="11">
        <f>F488+F481+F480</f>
        <v>92557.74</v>
      </c>
      <c r="G489" s="8"/>
      <c r="H489" s="9"/>
      <c r="I489" s="9"/>
      <c r="J489" s="17">
        <f>E489-F489</f>
        <v>34948.32000000001</v>
      </c>
      <c r="K489" s="9"/>
      <c r="L489" s="9"/>
      <c r="M489" s="9"/>
    </row>
    <row r="490" spans="1:13" ht="12.75">
      <c r="A490" s="1" t="s">
        <v>13</v>
      </c>
      <c r="B490" s="5" t="s">
        <v>71</v>
      </c>
      <c r="C490" s="5" t="s">
        <v>74</v>
      </c>
      <c r="D490" s="5" t="s">
        <v>16</v>
      </c>
      <c r="E490" s="16">
        <v>12104.4</v>
      </c>
      <c r="F490" s="16">
        <v>10091.9</v>
      </c>
      <c r="G490" s="8"/>
      <c r="H490" s="9"/>
      <c r="I490" s="9"/>
      <c r="J490" s="17">
        <f>E490-F490</f>
        <v>2012.5</v>
      </c>
      <c r="K490" s="9"/>
      <c r="L490" s="9"/>
      <c r="M490" s="9"/>
    </row>
    <row r="491" spans="1:13" ht="12.75">
      <c r="A491" s="1" t="s">
        <v>13</v>
      </c>
      <c r="B491" s="5" t="s">
        <v>71</v>
      </c>
      <c r="C491" s="5" t="s">
        <v>74</v>
      </c>
      <c r="D491" s="5" t="s">
        <v>49</v>
      </c>
      <c r="E491" s="16">
        <v>1154.4</v>
      </c>
      <c r="F491" s="16">
        <v>962.61</v>
      </c>
      <c r="G491" s="8"/>
      <c r="H491" s="9"/>
      <c r="I491" s="9"/>
      <c r="J491" s="17">
        <f>E491-F491</f>
        <v>191.79000000000008</v>
      </c>
      <c r="K491" s="9"/>
      <c r="L491" s="9"/>
      <c r="M491" s="9"/>
    </row>
    <row r="492" spans="1:13" ht="12.75">
      <c r="A492" s="1" t="s">
        <v>13</v>
      </c>
      <c r="B492" s="5" t="s">
        <v>71</v>
      </c>
      <c r="C492" s="5" t="s">
        <v>74</v>
      </c>
      <c r="D492" s="5" t="s">
        <v>50</v>
      </c>
      <c r="E492" s="16">
        <v>66.12</v>
      </c>
      <c r="F492" s="16">
        <v>55.34</v>
      </c>
      <c r="G492" s="8"/>
      <c r="H492" s="9"/>
      <c r="I492" s="9"/>
      <c r="J492" s="17">
        <f>E492-F492</f>
        <v>10.780000000000001</v>
      </c>
      <c r="K492" s="9"/>
      <c r="L492" s="9"/>
      <c r="M492" s="9"/>
    </row>
    <row r="493" spans="1:13" ht="12.75">
      <c r="A493" s="1" t="s">
        <v>13</v>
      </c>
      <c r="B493" s="5" t="s">
        <v>71</v>
      </c>
      <c r="C493" s="5" t="s">
        <v>74</v>
      </c>
      <c r="D493" s="5" t="s">
        <v>17</v>
      </c>
      <c r="E493" s="16">
        <v>3331.14</v>
      </c>
      <c r="F493" s="16">
        <v>2777.42</v>
      </c>
      <c r="G493" s="8"/>
      <c r="H493" s="9"/>
      <c r="I493" s="9"/>
      <c r="J493" s="17">
        <f>E493-F493</f>
        <v>553.7199999999998</v>
      </c>
      <c r="K493" s="9"/>
      <c r="L493" s="9"/>
      <c r="M493" s="9"/>
    </row>
    <row r="494" spans="1:13" ht="12.75">
      <c r="A494" s="1" t="s">
        <v>13</v>
      </c>
      <c r="B494" s="5" t="s">
        <v>71</v>
      </c>
      <c r="C494" s="5" t="s">
        <v>74</v>
      </c>
      <c r="D494" s="5" t="s">
        <v>18</v>
      </c>
      <c r="E494" s="16">
        <v>3199.26</v>
      </c>
      <c r="F494" s="16">
        <v>2667.04</v>
      </c>
      <c r="G494" s="8"/>
      <c r="H494" s="9"/>
      <c r="I494" s="9"/>
      <c r="J494" s="17">
        <f>E494-F494</f>
        <v>532.2200000000003</v>
      </c>
      <c r="K494" s="9"/>
      <c r="L494" s="9"/>
      <c r="M494" s="9"/>
    </row>
    <row r="495" spans="1:13" ht="12.75">
      <c r="A495" s="1" t="s">
        <v>13</v>
      </c>
      <c r="B495" s="5" t="s">
        <v>71</v>
      </c>
      <c r="C495" s="5" t="s">
        <v>74</v>
      </c>
      <c r="D495" s="5" t="s">
        <v>19</v>
      </c>
      <c r="E495" s="16">
        <v>1550.22</v>
      </c>
      <c r="F495" s="16">
        <v>1293.81</v>
      </c>
      <c r="G495" s="8"/>
      <c r="H495" s="9"/>
      <c r="I495" s="9"/>
      <c r="J495" s="17">
        <f>E495-F495</f>
        <v>256.4100000000001</v>
      </c>
      <c r="K495" s="9"/>
      <c r="L495" s="9"/>
      <c r="M495" s="9"/>
    </row>
    <row r="496" spans="1:13" ht="12.75">
      <c r="A496" s="1" t="s">
        <v>13</v>
      </c>
      <c r="B496" s="5" t="s">
        <v>71</v>
      </c>
      <c r="C496" s="5" t="s">
        <v>74</v>
      </c>
      <c r="D496" s="5" t="s">
        <v>42</v>
      </c>
      <c r="E496" s="16">
        <v>79758.29</v>
      </c>
      <c r="F496" s="16">
        <v>65464.99</v>
      </c>
      <c r="G496" s="8"/>
      <c r="H496" s="9"/>
      <c r="I496" s="9"/>
      <c r="J496" s="17">
        <f>E496-F496</f>
        <v>14293.299999999996</v>
      </c>
      <c r="K496" s="9">
        <f>64.13*12</f>
        <v>769.56</v>
      </c>
      <c r="L496" s="9"/>
      <c r="M496" s="9"/>
    </row>
    <row r="497" spans="1:13" ht="12.75">
      <c r="A497" s="1" t="s">
        <v>13</v>
      </c>
      <c r="B497" s="5" t="s">
        <v>71</v>
      </c>
      <c r="C497" s="5" t="s">
        <v>74</v>
      </c>
      <c r="D497" s="5" t="s">
        <v>43</v>
      </c>
      <c r="E497" s="16">
        <v>413.1</v>
      </c>
      <c r="F497" s="16">
        <v>343.52</v>
      </c>
      <c r="G497" s="8"/>
      <c r="H497" s="9"/>
      <c r="I497" s="9"/>
      <c r="J497" s="17">
        <f>E497-F497</f>
        <v>69.58000000000004</v>
      </c>
      <c r="K497" s="9"/>
      <c r="L497" s="9"/>
      <c r="M497" s="9"/>
    </row>
    <row r="498" spans="1:13" ht="12.75">
      <c r="A498" s="1" t="s">
        <v>13</v>
      </c>
      <c r="B498" s="5" t="s">
        <v>71</v>
      </c>
      <c r="C498" s="5" t="s">
        <v>74</v>
      </c>
      <c r="D498" s="5" t="s">
        <v>21</v>
      </c>
      <c r="E498" s="16">
        <v>42428.91</v>
      </c>
      <c r="F498" s="16">
        <v>35310.78</v>
      </c>
      <c r="G498" s="8"/>
      <c r="H498" s="9"/>
      <c r="I498" s="9"/>
      <c r="J498" s="17">
        <f>E498-F498</f>
        <v>7118.130000000005</v>
      </c>
      <c r="K498" s="9">
        <f>K508</f>
        <v>1147.56</v>
      </c>
      <c r="L498" s="9"/>
      <c r="M498" s="9"/>
    </row>
    <row r="499" spans="1:13" ht="12.75">
      <c r="A499" s="1" t="s">
        <v>13</v>
      </c>
      <c r="B499" s="5" t="s">
        <v>71</v>
      </c>
      <c r="C499" s="5" t="s">
        <v>74</v>
      </c>
      <c r="D499" s="5" t="s">
        <v>44</v>
      </c>
      <c r="E499" s="16">
        <v>27076.23</v>
      </c>
      <c r="F499" s="16">
        <v>22226.61</v>
      </c>
      <c r="G499" s="8"/>
      <c r="H499" s="9"/>
      <c r="I499" s="9"/>
      <c r="J499" s="17">
        <f>E499-F499</f>
        <v>4849.619999999999</v>
      </c>
      <c r="K499" s="9">
        <f>K496</f>
        <v>769.56</v>
      </c>
      <c r="L499" s="9">
        <f>K498+K499</f>
        <v>1917.12</v>
      </c>
      <c r="M499" s="9"/>
    </row>
    <row r="500" spans="1:13" ht="12.75">
      <c r="A500" s="1" t="s">
        <v>13</v>
      </c>
      <c r="B500" s="5" t="s">
        <v>71</v>
      </c>
      <c r="C500" s="5" t="s">
        <v>74</v>
      </c>
      <c r="D500" s="5" t="s">
        <v>22</v>
      </c>
      <c r="E500" s="16">
        <v>1715.28</v>
      </c>
      <c r="F500" s="16">
        <v>1428.67</v>
      </c>
      <c r="G500" s="8"/>
      <c r="H500" s="9"/>
      <c r="I500" s="9"/>
      <c r="J500" s="17">
        <f>E500-F500</f>
        <v>286.6099999999999</v>
      </c>
      <c r="K500" s="9"/>
      <c r="L500" s="9"/>
      <c r="M500" s="9"/>
    </row>
    <row r="501" spans="1:13" ht="12.75">
      <c r="A501" s="1" t="s">
        <v>13</v>
      </c>
      <c r="B501" s="5" t="s">
        <v>71</v>
      </c>
      <c r="C501" s="5" t="s">
        <v>74</v>
      </c>
      <c r="D501" s="5" t="s">
        <v>23</v>
      </c>
      <c r="E501" s="16">
        <v>7486.92</v>
      </c>
      <c r="F501" s="16">
        <v>6241.48</v>
      </c>
      <c r="G501" s="8"/>
      <c r="H501" s="9"/>
      <c r="I501" s="9"/>
      <c r="J501" s="17">
        <f>E501-F501</f>
        <v>1245.4400000000005</v>
      </c>
      <c r="K501" s="9"/>
      <c r="L501" s="9"/>
      <c r="M501" s="9"/>
    </row>
    <row r="502" spans="1:13" ht="12.75">
      <c r="A502" s="1" t="s">
        <v>13</v>
      </c>
      <c r="B502" s="5" t="s">
        <v>71</v>
      </c>
      <c r="C502" s="5" t="s">
        <v>74</v>
      </c>
      <c r="D502" s="5" t="s">
        <v>24</v>
      </c>
      <c r="E502" s="16">
        <v>33.06</v>
      </c>
      <c r="F502" s="16">
        <v>30.89</v>
      </c>
      <c r="G502" s="8"/>
      <c r="H502" s="9"/>
      <c r="I502" s="9"/>
      <c r="J502" s="17">
        <f>E502-F502</f>
        <v>2.1700000000000017</v>
      </c>
      <c r="K502" s="9"/>
      <c r="L502" s="9"/>
      <c r="M502" s="9"/>
    </row>
    <row r="503" spans="1:13" ht="12.75">
      <c r="A503" s="1" t="s">
        <v>13</v>
      </c>
      <c r="B503" s="5" t="s">
        <v>71</v>
      </c>
      <c r="C503" s="5" t="s">
        <v>74</v>
      </c>
      <c r="D503" s="5" t="s">
        <v>25</v>
      </c>
      <c r="E503" s="16">
        <v>32091.54</v>
      </c>
      <c r="F503" s="16">
        <v>26756.49</v>
      </c>
      <c r="G503" s="8"/>
      <c r="H503" s="9"/>
      <c r="I503" s="9"/>
      <c r="J503" s="17">
        <f>E503-F503</f>
        <v>5335.049999999999</v>
      </c>
      <c r="K503" s="9"/>
      <c r="L503" s="9"/>
      <c r="M503" s="9"/>
    </row>
    <row r="504" spans="1:13" ht="12.75">
      <c r="A504" s="1" t="s">
        <v>13</v>
      </c>
      <c r="B504" s="5" t="s">
        <v>71</v>
      </c>
      <c r="C504" s="5" t="s">
        <v>74</v>
      </c>
      <c r="D504" s="10" t="s">
        <v>26</v>
      </c>
      <c r="E504" s="11">
        <v>28760.34</v>
      </c>
      <c r="F504" s="11">
        <v>23979.09</v>
      </c>
      <c r="G504" s="8">
        <v>70119.97</v>
      </c>
      <c r="H504" s="17">
        <f>E504-G504</f>
        <v>-41359.630000000005</v>
      </c>
      <c r="I504" s="9"/>
      <c r="J504" s="17">
        <f>E504-F504</f>
        <v>4781.25</v>
      </c>
      <c r="K504" s="9"/>
      <c r="L504" s="9"/>
      <c r="M504" s="9"/>
    </row>
    <row r="505" spans="1:13" ht="12.75">
      <c r="A505" s="1" t="s">
        <v>13</v>
      </c>
      <c r="B505" s="5" t="s">
        <v>71</v>
      </c>
      <c r="C505" s="18" t="s">
        <v>74</v>
      </c>
      <c r="D505" s="18" t="s">
        <v>28</v>
      </c>
      <c r="E505" s="19">
        <v>23714.16</v>
      </c>
      <c r="F505" s="19">
        <v>19766.7</v>
      </c>
      <c r="G505" s="8"/>
      <c r="H505" s="9"/>
      <c r="I505" s="9"/>
      <c r="J505" s="17">
        <f>E505-F505</f>
        <v>3947.459999999999</v>
      </c>
      <c r="K505" s="9"/>
      <c r="L505" s="9"/>
      <c r="M505" s="9"/>
    </row>
    <row r="506" spans="1:13" ht="12.75">
      <c r="A506" s="1" t="s">
        <v>13</v>
      </c>
      <c r="B506" s="5" t="s">
        <v>71</v>
      </c>
      <c r="C506" s="5" t="s">
        <v>74</v>
      </c>
      <c r="D506" s="5" t="s">
        <v>54</v>
      </c>
      <c r="E506" s="16">
        <v>11840.76</v>
      </c>
      <c r="F506" s="16">
        <v>9871.28</v>
      </c>
      <c r="G506" s="8"/>
      <c r="H506" s="9"/>
      <c r="I506" s="9"/>
      <c r="J506" s="17">
        <f>E506-F506</f>
        <v>1969.4799999999996</v>
      </c>
      <c r="K506" s="9"/>
      <c r="L506" s="9"/>
      <c r="M506" s="9"/>
    </row>
    <row r="507" spans="1:13" ht="12.75">
      <c r="A507" s="1" t="s">
        <v>13</v>
      </c>
      <c r="B507" s="5" t="s">
        <v>71</v>
      </c>
      <c r="C507" s="5" t="s">
        <v>74</v>
      </c>
      <c r="D507" s="5" t="s">
        <v>29</v>
      </c>
      <c r="E507" s="16">
        <v>177.66</v>
      </c>
      <c r="F507" s="16">
        <v>147.77</v>
      </c>
      <c r="G507" s="8"/>
      <c r="H507" s="9"/>
      <c r="I507" s="9"/>
      <c r="J507" s="17">
        <f>E507-F507</f>
        <v>29.889999999999986</v>
      </c>
      <c r="K507" s="9"/>
      <c r="L507" s="9"/>
      <c r="M507" s="9"/>
    </row>
    <row r="508" spans="1:13" ht="12.75">
      <c r="A508" s="1" t="s">
        <v>13</v>
      </c>
      <c r="B508" s="5" t="s">
        <v>71</v>
      </c>
      <c r="C508" s="5" t="s">
        <v>74</v>
      </c>
      <c r="D508" s="5" t="s">
        <v>30</v>
      </c>
      <c r="E508" s="16">
        <v>25059.57</v>
      </c>
      <c r="F508" s="16">
        <v>20856.22</v>
      </c>
      <c r="G508" s="8"/>
      <c r="H508" s="9"/>
      <c r="I508" s="9"/>
      <c r="J508" s="17">
        <f>E508-F508</f>
        <v>4203.3499999999985</v>
      </c>
      <c r="K508" s="9">
        <f>95.63*12</f>
        <v>1147.56</v>
      </c>
      <c r="L508" s="9"/>
      <c r="M508" s="9"/>
    </row>
    <row r="509" spans="1:13" ht="12.75">
      <c r="A509" s="1" t="s">
        <v>13</v>
      </c>
      <c r="B509" s="5" t="s">
        <v>71</v>
      </c>
      <c r="C509" s="5" t="s">
        <v>74</v>
      </c>
      <c r="D509" s="5" t="s">
        <v>31</v>
      </c>
      <c r="E509" s="16">
        <v>252906.24</v>
      </c>
      <c r="F509" s="16">
        <v>210624.57</v>
      </c>
      <c r="G509" s="8"/>
      <c r="H509" s="9"/>
      <c r="I509" s="9"/>
      <c r="J509" s="17">
        <f>E509-F509</f>
        <v>42281.669999999984</v>
      </c>
      <c r="K509" s="9"/>
      <c r="L509" s="9"/>
      <c r="M509" s="9"/>
    </row>
    <row r="510" spans="1:13" ht="12.75">
      <c r="A510" s="1" t="s">
        <v>13</v>
      </c>
      <c r="B510" s="5" t="s">
        <v>71</v>
      </c>
      <c r="C510" s="5" t="s">
        <v>74</v>
      </c>
      <c r="D510" s="5" t="s">
        <v>33</v>
      </c>
      <c r="E510" s="16">
        <v>1912.98</v>
      </c>
      <c r="F510" s="16">
        <v>1594.06</v>
      </c>
      <c r="G510" s="8"/>
      <c r="H510" s="9"/>
      <c r="I510" s="9"/>
      <c r="J510" s="17">
        <f>E510-F510</f>
        <v>318.9200000000001</v>
      </c>
      <c r="K510" s="9"/>
      <c r="L510" s="9"/>
      <c r="M510" s="9"/>
    </row>
    <row r="511" spans="1:13" ht="12.75">
      <c r="A511" s="1" t="s">
        <v>13</v>
      </c>
      <c r="B511" s="5" t="s">
        <v>71</v>
      </c>
      <c r="C511" s="5" t="s">
        <v>74</v>
      </c>
      <c r="D511" s="5" t="s">
        <v>37</v>
      </c>
      <c r="E511" s="16">
        <v>556780.58</v>
      </c>
      <c r="F511" s="16">
        <v>462491.24</v>
      </c>
      <c r="G511" s="8"/>
      <c r="H511" s="9"/>
      <c r="I511" s="9"/>
      <c r="J511" s="17">
        <f>E511-F511</f>
        <v>94289.33999999997</v>
      </c>
      <c r="K511" s="9"/>
      <c r="L511" s="9"/>
      <c r="M511" s="9"/>
    </row>
    <row r="512" spans="2:13" ht="12.75">
      <c r="B512" s="5"/>
      <c r="C512" s="5"/>
      <c r="D512" s="10" t="s">
        <v>38</v>
      </c>
      <c r="E512" s="11">
        <f>E490+E491+E492+E493+E494+E495+E500+E501+E502+E503+E506+E510</f>
        <v>76486.07999999999</v>
      </c>
      <c r="F512" s="11">
        <f>F490+F491+F492+F493+F494+F495+F500+F501+F502+F503+F506+F510</f>
        <v>63770.99</v>
      </c>
      <c r="G512" s="8"/>
      <c r="H512" s="9"/>
      <c r="I512" s="9"/>
      <c r="J512" s="17">
        <f>E512-F512</f>
        <v>12715.08999999999</v>
      </c>
      <c r="K512" s="9"/>
      <c r="L512" s="9"/>
      <c r="M512" s="9"/>
    </row>
    <row r="513" spans="2:13" ht="12.75">
      <c r="B513" s="5"/>
      <c r="C513" s="5"/>
      <c r="D513" s="10" t="s">
        <v>51</v>
      </c>
      <c r="E513" s="11">
        <f>E512+E505+E504</f>
        <v>128960.57999999999</v>
      </c>
      <c r="F513" s="11">
        <f>F512+F505+F504</f>
        <v>107516.78</v>
      </c>
      <c r="G513" s="8"/>
      <c r="H513" s="9"/>
      <c r="I513" s="9"/>
      <c r="J513" s="17">
        <f>E513-F513</f>
        <v>21443.79999999999</v>
      </c>
      <c r="K513" s="9"/>
      <c r="L513" s="9"/>
      <c r="M513" s="9"/>
    </row>
    <row r="514" spans="1:13" ht="12.75">
      <c r="A514" s="1" t="s">
        <v>13</v>
      </c>
      <c r="B514" s="5" t="s">
        <v>71</v>
      </c>
      <c r="C514" s="5" t="s">
        <v>75</v>
      </c>
      <c r="D514" s="5" t="s">
        <v>16</v>
      </c>
      <c r="E514" s="16">
        <v>12357.66</v>
      </c>
      <c r="F514" s="16">
        <v>10999.15</v>
      </c>
      <c r="G514" s="8"/>
      <c r="H514" s="9"/>
      <c r="I514" s="9"/>
      <c r="J514" s="17">
        <f>E514-F514</f>
        <v>1358.5100000000002</v>
      </c>
      <c r="K514" s="9"/>
      <c r="L514" s="9"/>
      <c r="M514" s="9"/>
    </row>
    <row r="515" spans="1:13" ht="12.75">
      <c r="A515" s="1" t="s">
        <v>13</v>
      </c>
      <c r="B515" s="5" t="s">
        <v>71</v>
      </c>
      <c r="C515" s="5" t="s">
        <v>75</v>
      </c>
      <c r="D515" s="5" t="s">
        <v>49</v>
      </c>
      <c r="E515" s="16">
        <v>1178.46</v>
      </c>
      <c r="F515" s="16">
        <v>1049.07</v>
      </c>
      <c r="G515" s="8"/>
      <c r="H515" s="9"/>
      <c r="I515" s="9"/>
      <c r="J515" s="17">
        <f>E515-F515</f>
        <v>129.3900000000001</v>
      </c>
      <c r="K515" s="9"/>
      <c r="L515" s="9"/>
      <c r="M515" s="9"/>
    </row>
    <row r="516" spans="1:13" ht="12.75">
      <c r="A516" s="1" t="s">
        <v>13</v>
      </c>
      <c r="B516" s="5" t="s">
        <v>71</v>
      </c>
      <c r="C516" s="5" t="s">
        <v>75</v>
      </c>
      <c r="D516" s="5" t="s">
        <v>50</v>
      </c>
      <c r="E516" s="16">
        <v>1650.18</v>
      </c>
      <c r="F516" s="16">
        <v>1470.2</v>
      </c>
      <c r="G516" s="8"/>
      <c r="H516" s="9"/>
      <c r="I516" s="9"/>
      <c r="J516" s="17">
        <f>E516-F516</f>
        <v>179.98000000000002</v>
      </c>
      <c r="K516" s="9"/>
      <c r="L516" s="9"/>
      <c r="M516" s="9"/>
    </row>
    <row r="517" spans="1:13" ht="12.75">
      <c r="A517" s="1" t="s">
        <v>13</v>
      </c>
      <c r="B517" s="5" t="s">
        <v>71</v>
      </c>
      <c r="C517" s="5" t="s">
        <v>75</v>
      </c>
      <c r="D517" s="5" t="s">
        <v>17</v>
      </c>
      <c r="E517" s="16">
        <v>3400.98</v>
      </c>
      <c r="F517" s="16">
        <v>3027.19</v>
      </c>
      <c r="G517" s="8"/>
      <c r="H517" s="9"/>
      <c r="I517" s="9"/>
      <c r="J517" s="17">
        <f>E517-F517</f>
        <v>373.78999999999996</v>
      </c>
      <c r="K517" s="9"/>
      <c r="L517" s="9"/>
      <c r="M517" s="9"/>
    </row>
    <row r="518" spans="1:13" ht="12.75">
      <c r="A518" s="1" t="s">
        <v>13</v>
      </c>
      <c r="B518" s="5" t="s">
        <v>71</v>
      </c>
      <c r="C518" s="5" t="s">
        <v>75</v>
      </c>
      <c r="D518" s="5" t="s">
        <v>18</v>
      </c>
      <c r="E518" s="16">
        <v>3266.16</v>
      </c>
      <c r="F518" s="16">
        <v>2906.81</v>
      </c>
      <c r="G518" s="8"/>
      <c r="H518" s="9"/>
      <c r="I518" s="9"/>
      <c r="J518" s="17">
        <f>E518-F518</f>
        <v>359.3499999999999</v>
      </c>
      <c r="K518" s="9"/>
      <c r="L518" s="9"/>
      <c r="M518" s="9"/>
    </row>
    <row r="519" spans="1:13" ht="12.75">
      <c r="A519" s="1" t="s">
        <v>13</v>
      </c>
      <c r="B519" s="5" t="s">
        <v>71</v>
      </c>
      <c r="C519" s="5" t="s">
        <v>75</v>
      </c>
      <c r="D519" s="5" t="s">
        <v>19</v>
      </c>
      <c r="E519" s="16">
        <v>1582.68</v>
      </c>
      <c r="F519" s="16">
        <v>1409.96</v>
      </c>
      <c r="G519" s="8"/>
      <c r="H519" s="9"/>
      <c r="I519" s="9"/>
      <c r="J519" s="17">
        <f>E519-F519</f>
        <v>172.72000000000003</v>
      </c>
      <c r="K519" s="9"/>
      <c r="L519" s="9"/>
      <c r="M519" s="9"/>
    </row>
    <row r="520" spans="1:13" ht="12.75">
      <c r="A520" s="1" t="s">
        <v>13</v>
      </c>
      <c r="B520" s="5" t="s">
        <v>71</v>
      </c>
      <c r="C520" s="5" t="s">
        <v>75</v>
      </c>
      <c r="D520" s="5" t="s">
        <v>21</v>
      </c>
      <c r="E520" s="16">
        <v>72807.27</v>
      </c>
      <c r="F520" s="16">
        <v>65749.64</v>
      </c>
      <c r="G520" s="8"/>
      <c r="H520" s="9"/>
      <c r="I520" s="9"/>
      <c r="J520" s="17">
        <f>E520-F520</f>
        <v>7057.630000000005</v>
      </c>
      <c r="K520" s="9">
        <f>K528</f>
        <v>1853.88</v>
      </c>
      <c r="L520" s="9"/>
      <c r="M520" s="9"/>
    </row>
    <row r="521" spans="1:13" ht="12.75">
      <c r="A521" s="1" t="s">
        <v>13</v>
      </c>
      <c r="B521" s="5" t="s">
        <v>71</v>
      </c>
      <c r="C521" s="5" t="s">
        <v>75</v>
      </c>
      <c r="D521" s="5" t="s">
        <v>22</v>
      </c>
      <c r="E521" s="16">
        <v>1751.16</v>
      </c>
      <c r="F521" s="16">
        <v>1557.3</v>
      </c>
      <c r="G521" s="8"/>
      <c r="H521" s="9"/>
      <c r="I521" s="9"/>
      <c r="J521" s="17">
        <f>E521-F521</f>
        <v>193.86000000000013</v>
      </c>
      <c r="K521" s="9"/>
      <c r="L521" s="9"/>
      <c r="M521" s="9"/>
    </row>
    <row r="522" spans="1:13" ht="12.75">
      <c r="A522" s="1" t="s">
        <v>13</v>
      </c>
      <c r="B522" s="5" t="s">
        <v>71</v>
      </c>
      <c r="C522" s="5" t="s">
        <v>75</v>
      </c>
      <c r="D522" s="5" t="s">
        <v>24</v>
      </c>
      <c r="E522" s="16">
        <v>33.66</v>
      </c>
      <c r="F522" s="16">
        <v>33.16</v>
      </c>
      <c r="G522" s="8"/>
      <c r="H522" s="9"/>
      <c r="I522" s="9"/>
      <c r="J522" s="17">
        <f>E522-F522</f>
        <v>0.5</v>
      </c>
      <c r="K522" s="9"/>
      <c r="L522" s="9"/>
      <c r="M522" s="9"/>
    </row>
    <row r="523" spans="1:13" ht="12.75">
      <c r="A523" s="1" t="s">
        <v>13</v>
      </c>
      <c r="B523" s="5" t="s">
        <v>71</v>
      </c>
      <c r="C523" s="5" t="s">
        <v>75</v>
      </c>
      <c r="D523" s="5" t="s">
        <v>25</v>
      </c>
      <c r="E523" s="16">
        <v>32762.88</v>
      </c>
      <c r="F523" s="16">
        <v>29161.62</v>
      </c>
      <c r="G523" s="8"/>
      <c r="H523" s="9"/>
      <c r="I523" s="9"/>
      <c r="J523" s="17">
        <f>E523-F523</f>
        <v>3601.260000000002</v>
      </c>
      <c r="K523" s="9"/>
      <c r="L523" s="9"/>
      <c r="M523" s="9"/>
    </row>
    <row r="524" spans="1:13" ht="12.75">
      <c r="A524" s="1" t="s">
        <v>13</v>
      </c>
      <c r="B524" s="5" t="s">
        <v>71</v>
      </c>
      <c r="C524" s="5" t="s">
        <v>75</v>
      </c>
      <c r="D524" s="10" t="s">
        <v>26</v>
      </c>
      <c r="E524" s="11">
        <v>29597.76</v>
      </c>
      <c r="F524" s="11">
        <v>26341.9</v>
      </c>
      <c r="G524" s="8">
        <v>101154.25</v>
      </c>
      <c r="H524" s="17">
        <f>E524-G524</f>
        <v>-71556.49</v>
      </c>
      <c r="I524" s="9"/>
      <c r="J524" s="17">
        <f>E524-F524</f>
        <v>3255.859999999997</v>
      </c>
      <c r="K524" s="9"/>
      <c r="L524" s="9"/>
      <c r="M524" s="9"/>
    </row>
    <row r="525" spans="1:13" ht="12.75">
      <c r="A525" s="1" t="s">
        <v>13</v>
      </c>
      <c r="B525" s="5" t="s">
        <v>71</v>
      </c>
      <c r="C525" s="18" t="s">
        <v>75</v>
      </c>
      <c r="D525" s="18" t="s">
        <v>28</v>
      </c>
      <c r="E525" s="19">
        <v>24210.12</v>
      </c>
      <c r="F525" s="19">
        <v>21544.09</v>
      </c>
      <c r="G525" s="8"/>
      <c r="H525" s="9"/>
      <c r="I525" s="9"/>
      <c r="J525" s="17">
        <f>E525-F525</f>
        <v>2666.029999999999</v>
      </c>
      <c r="K525" s="9"/>
      <c r="L525" s="9"/>
      <c r="M525" s="9"/>
    </row>
    <row r="526" spans="1:13" ht="12.75">
      <c r="A526" s="1" t="s">
        <v>13</v>
      </c>
      <c r="B526" s="5" t="s">
        <v>71</v>
      </c>
      <c r="C526" s="5" t="s">
        <v>75</v>
      </c>
      <c r="D526" s="5" t="s">
        <v>54</v>
      </c>
      <c r="E526" s="16">
        <v>12088.5</v>
      </c>
      <c r="F526" s="16">
        <v>10758.79</v>
      </c>
      <c r="G526" s="8"/>
      <c r="H526" s="9"/>
      <c r="I526" s="9"/>
      <c r="J526" s="17">
        <f>E526-F526</f>
        <v>1329.7099999999991</v>
      </c>
      <c r="K526" s="9"/>
      <c r="L526" s="9"/>
      <c r="M526" s="9"/>
    </row>
    <row r="527" spans="1:13" ht="12.75">
      <c r="A527" s="1" t="s">
        <v>13</v>
      </c>
      <c r="B527" s="5" t="s">
        <v>71</v>
      </c>
      <c r="C527" s="5" t="s">
        <v>75</v>
      </c>
      <c r="D527" s="5" t="s">
        <v>29</v>
      </c>
      <c r="E527" s="16">
        <v>231.14</v>
      </c>
      <c r="F527" s="16">
        <v>203.4</v>
      </c>
      <c r="G527" s="8"/>
      <c r="H527" s="9"/>
      <c r="I527" s="9"/>
      <c r="J527" s="17">
        <f>E527-F527</f>
        <v>27.73999999999998</v>
      </c>
      <c r="K527" s="9"/>
      <c r="L527" s="9"/>
      <c r="M527" s="9"/>
    </row>
    <row r="528" spans="1:13" ht="12.75">
      <c r="A528" s="1" t="s">
        <v>13</v>
      </c>
      <c r="B528" s="5" t="s">
        <v>71</v>
      </c>
      <c r="C528" s="5" t="s">
        <v>75</v>
      </c>
      <c r="D528" s="5" t="s">
        <v>30</v>
      </c>
      <c r="E528" s="16">
        <v>42999.68</v>
      </c>
      <c r="F528" s="16">
        <v>38833.31</v>
      </c>
      <c r="G528" s="8"/>
      <c r="H528" s="9"/>
      <c r="I528" s="9"/>
      <c r="J528" s="17">
        <f>E528-F528</f>
        <v>4166.370000000003</v>
      </c>
      <c r="K528" s="9">
        <f>154.49*12</f>
        <v>1853.88</v>
      </c>
      <c r="L528" s="9"/>
      <c r="M528" s="9"/>
    </row>
    <row r="529" spans="1:13" ht="12.75">
      <c r="A529" s="1" t="s">
        <v>13</v>
      </c>
      <c r="B529" s="5" t="s">
        <v>71</v>
      </c>
      <c r="C529" s="5" t="s">
        <v>75</v>
      </c>
      <c r="D529" s="5" t="s">
        <v>33</v>
      </c>
      <c r="E529" s="16">
        <v>1952.94</v>
      </c>
      <c r="F529" s="16">
        <v>1737.43</v>
      </c>
      <c r="G529" s="8"/>
      <c r="H529" s="9"/>
      <c r="I529" s="9"/>
      <c r="J529" s="17">
        <f>E529-F529</f>
        <v>215.51</v>
      </c>
      <c r="K529" s="9"/>
      <c r="L529" s="9"/>
      <c r="M529" s="9"/>
    </row>
    <row r="530" spans="1:13" ht="12.75">
      <c r="A530" s="1" t="s">
        <v>13</v>
      </c>
      <c r="B530" s="5" t="s">
        <v>71</v>
      </c>
      <c r="C530" s="5" t="s">
        <v>75</v>
      </c>
      <c r="D530" s="5" t="s">
        <v>37</v>
      </c>
      <c r="E530" s="16">
        <v>241871.23</v>
      </c>
      <c r="F530" s="16">
        <v>216783.02</v>
      </c>
      <c r="G530" s="8"/>
      <c r="H530" s="9"/>
      <c r="I530" s="9"/>
      <c r="J530" s="17">
        <f>E530-F530</f>
        <v>25088.21000000002</v>
      </c>
      <c r="K530" s="9"/>
      <c r="L530" s="9"/>
      <c r="M530" s="9"/>
    </row>
    <row r="531" spans="2:13" ht="12.75">
      <c r="B531" s="5"/>
      <c r="C531" s="5"/>
      <c r="D531" s="10" t="s">
        <v>38</v>
      </c>
      <c r="E531" s="11">
        <f>E514+E515+E516+E517+E518+E519+E521+E522+E523+E526+E529</f>
        <v>72025.26000000001</v>
      </c>
      <c r="F531" s="11">
        <f>F514+F515+F516+F517+F518+F519+F521+F522+F523+F526+F529</f>
        <v>64110.68</v>
      </c>
      <c r="G531" s="8"/>
      <c r="H531" s="9"/>
      <c r="I531" s="9"/>
      <c r="J531" s="17">
        <f>E531-F531</f>
        <v>7914.580000000009</v>
      </c>
      <c r="K531" s="9"/>
      <c r="L531" s="9"/>
      <c r="M531" s="9"/>
    </row>
    <row r="532" spans="2:13" ht="12.75">
      <c r="B532" s="5"/>
      <c r="C532" s="5"/>
      <c r="D532" s="10" t="s">
        <v>51</v>
      </c>
      <c r="E532" s="11">
        <f>E531+E525+E524</f>
        <v>125833.14</v>
      </c>
      <c r="F532" s="11">
        <f>F531+F525+F524</f>
        <v>111996.67000000001</v>
      </c>
      <c r="G532" s="8"/>
      <c r="H532" s="9"/>
      <c r="I532" s="9"/>
      <c r="J532" s="17">
        <f>E532-F532</f>
        <v>13836.469999999987</v>
      </c>
      <c r="K532" s="9"/>
      <c r="L532" s="9"/>
      <c r="M532" s="9"/>
    </row>
    <row r="533" spans="1:13" ht="12.75">
      <c r="A533" s="1" t="s">
        <v>13</v>
      </c>
      <c r="B533" s="5" t="s">
        <v>71</v>
      </c>
      <c r="C533" s="5" t="s">
        <v>76</v>
      </c>
      <c r="D533" s="5" t="s">
        <v>16</v>
      </c>
      <c r="E533" s="16">
        <v>12817.98</v>
      </c>
      <c r="F533" s="16">
        <v>11509.69</v>
      </c>
      <c r="G533" s="8"/>
      <c r="H533" s="9"/>
      <c r="I533" s="9"/>
      <c r="J533" s="17">
        <f>E533-F533</f>
        <v>1308.289999999999</v>
      </c>
      <c r="K533" s="9"/>
      <c r="L533" s="9"/>
      <c r="M533" s="9"/>
    </row>
    <row r="534" spans="1:13" ht="12.75">
      <c r="A534" s="1" t="s">
        <v>13</v>
      </c>
      <c r="B534" s="5" t="s">
        <v>71</v>
      </c>
      <c r="C534" s="5" t="s">
        <v>76</v>
      </c>
      <c r="D534" s="5" t="s">
        <v>49</v>
      </c>
      <c r="E534" s="16">
        <v>1222.44</v>
      </c>
      <c r="F534" s="16">
        <v>1097.84</v>
      </c>
      <c r="G534" s="8"/>
      <c r="H534" s="9"/>
      <c r="I534" s="9"/>
      <c r="J534" s="17">
        <f>E534-F534</f>
        <v>124.60000000000014</v>
      </c>
      <c r="K534" s="9"/>
      <c r="L534" s="9"/>
      <c r="M534" s="9"/>
    </row>
    <row r="535" spans="1:13" ht="12.75">
      <c r="A535" s="1" t="s">
        <v>13</v>
      </c>
      <c r="B535" s="5" t="s">
        <v>71</v>
      </c>
      <c r="C535" s="5" t="s">
        <v>76</v>
      </c>
      <c r="D535" s="5" t="s">
        <v>50</v>
      </c>
      <c r="E535" s="16">
        <v>1711.5</v>
      </c>
      <c r="F535" s="16">
        <v>1538.42</v>
      </c>
      <c r="G535" s="8"/>
      <c r="H535" s="9"/>
      <c r="I535" s="9"/>
      <c r="J535" s="17">
        <f>E535-F535</f>
        <v>173.07999999999993</v>
      </c>
      <c r="K535" s="9"/>
      <c r="L535" s="9"/>
      <c r="M535" s="9"/>
    </row>
    <row r="536" spans="1:13" ht="12.75">
      <c r="A536" s="1" t="s">
        <v>13</v>
      </c>
      <c r="B536" s="5" t="s">
        <v>71</v>
      </c>
      <c r="C536" s="5" t="s">
        <v>76</v>
      </c>
      <c r="D536" s="5" t="s">
        <v>17</v>
      </c>
      <c r="E536" s="16">
        <v>3527.64</v>
      </c>
      <c r="F536" s="16">
        <v>3167.69</v>
      </c>
      <c r="G536" s="8"/>
      <c r="H536" s="9"/>
      <c r="I536" s="9"/>
      <c r="J536" s="17">
        <f>E536-F536</f>
        <v>359.9499999999998</v>
      </c>
      <c r="K536" s="9"/>
      <c r="L536" s="9"/>
      <c r="M536" s="9"/>
    </row>
    <row r="537" spans="1:13" ht="12.75">
      <c r="A537" s="1" t="s">
        <v>13</v>
      </c>
      <c r="B537" s="5" t="s">
        <v>71</v>
      </c>
      <c r="C537" s="5" t="s">
        <v>76</v>
      </c>
      <c r="D537" s="5" t="s">
        <v>18</v>
      </c>
      <c r="E537" s="16">
        <v>3387.84</v>
      </c>
      <c r="F537" s="16">
        <v>3041.74</v>
      </c>
      <c r="G537" s="8"/>
      <c r="H537" s="9"/>
      <c r="I537" s="9"/>
      <c r="J537" s="17">
        <f>E537-F537</f>
        <v>346.10000000000036</v>
      </c>
      <c r="K537" s="9"/>
      <c r="L537" s="9"/>
      <c r="M537" s="9"/>
    </row>
    <row r="538" spans="1:13" ht="12.75">
      <c r="A538" s="1" t="s">
        <v>13</v>
      </c>
      <c r="B538" s="5" t="s">
        <v>71</v>
      </c>
      <c r="C538" s="5" t="s">
        <v>76</v>
      </c>
      <c r="D538" s="5" t="s">
        <v>19</v>
      </c>
      <c r="E538" s="16">
        <v>1641.6</v>
      </c>
      <c r="F538" s="16">
        <v>1475.47</v>
      </c>
      <c r="G538" s="8"/>
      <c r="H538" s="9"/>
      <c r="I538" s="9"/>
      <c r="J538" s="17">
        <f>E538-F538</f>
        <v>166.12999999999988</v>
      </c>
      <c r="K538" s="9"/>
      <c r="L538" s="9"/>
      <c r="M538" s="9"/>
    </row>
    <row r="539" spans="1:13" ht="12.75">
      <c r="A539" s="1" t="s">
        <v>13</v>
      </c>
      <c r="B539" s="5" t="s">
        <v>71</v>
      </c>
      <c r="C539" s="5" t="s">
        <v>76</v>
      </c>
      <c r="D539" s="5" t="s">
        <v>21</v>
      </c>
      <c r="E539" s="16">
        <v>58436.5</v>
      </c>
      <c r="F539" s="16">
        <v>48233.7</v>
      </c>
      <c r="G539" s="8"/>
      <c r="H539" s="9"/>
      <c r="I539" s="9"/>
      <c r="J539" s="17">
        <f>E539-F539</f>
        <v>10202.800000000003</v>
      </c>
      <c r="K539" s="9">
        <f>K547</f>
        <v>1607.3999999999999</v>
      </c>
      <c r="L539" s="9"/>
      <c r="M539" s="9"/>
    </row>
    <row r="540" spans="1:13" ht="12.75">
      <c r="A540" s="1" t="s">
        <v>13</v>
      </c>
      <c r="B540" s="5" t="s">
        <v>71</v>
      </c>
      <c r="C540" s="5" t="s">
        <v>76</v>
      </c>
      <c r="D540" s="5" t="s">
        <v>22</v>
      </c>
      <c r="E540" s="16">
        <v>1816.32</v>
      </c>
      <c r="F540" s="16">
        <v>1629.43</v>
      </c>
      <c r="G540" s="8"/>
      <c r="H540" s="9"/>
      <c r="I540" s="9"/>
      <c r="J540" s="17">
        <f>E540-F540</f>
        <v>186.88999999999987</v>
      </c>
      <c r="K540" s="9"/>
      <c r="L540" s="9"/>
      <c r="M540" s="9"/>
    </row>
    <row r="541" spans="1:13" ht="12.75">
      <c r="A541" s="1" t="s">
        <v>13</v>
      </c>
      <c r="B541" s="5" t="s">
        <v>71</v>
      </c>
      <c r="C541" s="5" t="s">
        <v>76</v>
      </c>
      <c r="D541" s="5" t="s">
        <v>24</v>
      </c>
      <c r="E541" s="16">
        <v>34.92</v>
      </c>
      <c r="F541" s="16">
        <v>34.92</v>
      </c>
      <c r="G541" s="8"/>
      <c r="H541" s="9"/>
      <c r="I541" s="9"/>
      <c r="J541" s="17">
        <f>E541-F541</f>
        <v>0</v>
      </c>
      <c r="K541" s="9"/>
      <c r="L541" s="9"/>
      <c r="M541" s="9"/>
    </row>
    <row r="542" spans="1:13" ht="12.75">
      <c r="A542" s="1" t="s">
        <v>13</v>
      </c>
      <c r="B542" s="5" t="s">
        <v>71</v>
      </c>
      <c r="C542" s="5" t="s">
        <v>76</v>
      </c>
      <c r="D542" s="5" t="s">
        <v>25</v>
      </c>
      <c r="E542" s="16">
        <v>33982.98</v>
      </c>
      <c r="F542" s="16">
        <v>30515.05</v>
      </c>
      <c r="G542" s="8"/>
      <c r="H542" s="9"/>
      <c r="I542" s="9"/>
      <c r="J542" s="17">
        <f>E542-F542</f>
        <v>3467.930000000004</v>
      </c>
      <c r="K542" s="9"/>
      <c r="L542" s="9"/>
      <c r="M542" s="9"/>
    </row>
    <row r="543" spans="1:13" ht="12.75">
      <c r="A543" s="1" t="s">
        <v>13</v>
      </c>
      <c r="B543" s="5" t="s">
        <v>71</v>
      </c>
      <c r="C543" s="5" t="s">
        <v>76</v>
      </c>
      <c r="D543" s="10" t="s">
        <v>26</v>
      </c>
      <c r="E543" s="11">
        <v>30700.08</v>
      </c>
      <c r="F543" s="11">
        <v>27564.38</v>
      </c>
      <c r="G543" s="8">
        <v>60316.16</v>
      </c>
      <c r="H543" s="17">
        <f>E543-G543</f>
        <v>-29616.08</v>
      </c>
      <c r="I543" s="9"/>
      <c r="J543" s="17">
        <f>E543-F543</f>
        <v>3135.7000000000007</v>
      </c>
      <c r="K543" s="9"/>
      <c r="L543" s="9"/>
      <c r="M543" s="9"/>
    </row>
    <row r="544" spans="1:13" ht="12.75">
      <c r="A544" s="1" t="s">
        <v>13</v>
      </c>
      <c r="B544" s="5" t="s">
        <v>71</v>
      </c>
      <c r="C544" s="18" t="s">
        <v>76</v>
      </c>
      <c r="D544" s="18" t="s">
        <v>28</v>
      </c>
      <c r="E544" s="19">
        <v>25111.8</v>
      </c>
      <c r="F544" s="19">
        <v>22543.74</v>
      </c>
      <c r="G544" s="8"/>
      <c r="H544" s="9"/>
      <c r="I544" s="9"/>
      <c r="J544" s="17">
        <f>E544-F544</f>
        <v>2568.0599999999977</v>
      </c>
      <c r="K544" s="9"/>
      <c r="L544" s="9"/>
      <c r="M544" s="9"/>
    </row>
    <row r="545" spans="1:13" ht="12.75">
      <c r="A545" s="1" t="s">
        <v>13</v>
      </c>
      <c r="B545" s="5" t="s">
        <v>71</v>
      </c>
      <c r="C545" s="5" t="s">
        <v>76</v>
      </c>
      <c r="D545" s="5" t="s">
        <v>54</v>
      </c>
      <c r="E545" s="16">
        <v>12538.56</v>
      </c>
      <c r="F545" s="16">
        <v>11257.96</v>
      </c>
      <c r="G545" s="8"/>
      <c r="H545" s="9"/>
      <c r="I545" s="9"/>
      <c r="J545" s="17">
        <f>E545-F545</f>
        <v>1280.6000000000004</v>
      </c>
      <c r="K545" s="9"/>
      <c r="L545" s="9"/>
      <c r="M545" s="9"/>
    </row>
    <row r="546" spans="1:13" ht="12.75">
      <c r="A546" s="1" t="s">
        <v>13</v>
      </c>
      <c r="B546" s="5" t="s">
        <v>71</v>
      </c>
      <c r="C546" s="5" t="s">
        <v>76</v>
      </c>
      <c r="D546" s="5" t="s">
        <v>29</v>
      </c>
      <c r="E546" s="16">
        <v>244.19</v>
      </c>
      <c r="F546" s="16">
        <v>216.71</v>
      </c>
      <c r="G546" s="8"/>
      <c r="H546" s="9"/>
      <c r="I546" s="9"/>
      <c r="J546" s="17">
        <f>E546-F546</f>
        <v>27.47999999999999</v>
      </c>
      <c r="K546" s="9"/>
      <c r="L546" s="9"/>
      <c r="M546" s="9"/>
    </row>
    <row r="547" spans="1:13" ht="12.75">
      <c r="A547" s="1" t="s">
        <v>13</v>
      </c>
      <c r="B547" s="5" t="s">
        <v>71</v>
      </c>
      <c r="C547" s="5" t="s">
        <v>76</v>
      </c>
      <c r="D547" s="5" t="s">
        <v>30</v>
      </c>
      <c r="E547" s="16">
        <v>34512.48</v>
      </c>
      <c r="F547" s="16">
        <v>28487.95</v>
      </c>
      <c r="G547" s="8"/>
      <c r="H547" s="9"/>
      <c r="I547" s="9"/>
      <c r="J547" s="17">
        <f>E547-F547</f>
        <v>6024.5300000000025</v>
      </c>
      <c r="K547" s="9">
        <f>133.95*12</f>
        <v>1607.3999999999999</v>
      </c>
      <c r="L547" s="9"/>
      <c r="M547" s="9"/>
    </row>
    <row r="548" spans="1:13" ht="12.75">
      <c r="A548" s="1" t="s">
        <v>13</v>
      </c>
      <c r="B548" s="5" t="s">
        <v>71</v>
      </c>
      <c r="C548" s="5" t="s">
        <v>76</v>
      </c>
      <c r="D548" s="5" t="s">
        <v>33</v>
      </c>
      <c r="E548" s="16">
        <v>2025.72</v>
      </c>
      <c r="F548" s="16">
        <v>1818.06</v>
      </c>
      <c r="G548" s="8"/>
      <c r="H548" s="9"/>
      <c r="I548" s="9"/>
      <c r="J548" s="17">
        <f>E548-F548</f>
        <v>207.66000000000008</v>
      </c>
      <c r="K548" s="9"/>
      <c r="L548" s="9"/>
      <c r="M548" s="9"/>
    </row>
    <row r="549" spans="1:13" ht="12.75">
      <c r="A549" s="1" t="s">
        <v>13</v>
      </c>
      <c r="B549" s="5" t="s">
        <v>71</v>
      </c>
      <c r="C549" s="5" t="s">
        <v>76</v>
      </c>
      <c r="D549" s="5" t="s">
        <v>37</v>
      </c>
      <c r="E549" s="16">
        <v>223712.55</v>
      </c>
      <c r="F549" s="16">
        <v>194132.75</v>
      </c>
      <c r="G549" s="8"/>
      <c r="H549" s="9"/>
      <c r="I549" s="9"/>
      <c r="J549" s="17">
        <f>E549-F549</f>
        <v>29579.79999999999</v>
      </c>
      <c r="K549" s="9"/>
      <c r="L549" s="9"/>
      <c r="M549" s="9"/>
    </row>
    <row r="550" spans="2:13" ht="12.75">
      <c r="B550" s="5"/>
      <c r="C550" s="5"/>
      <c r="D550" s="10" t="s">
        <v>38</v>
      </c>
      <c r="E550" s="11">
        <f>E533+E534+E535+E536+E537+E538+E540+E541+E542+E545+E548</f>
        <v>74707.5</v>
      </c>
      <c r="F550" s="11">
        <f>F533+F534+F535+F536+F537+F538+F540+F541+F542+F545+F548</f>
        <v>67086.27</v>
      </c>
      <c r="G550" s="8"/>
      <c r="H550" s="9"/>
      <c r="I550" s="9"/>
      <c r="J550" s="17">
        <f>E550-F550</f>
        <v>7621.229999999996</v>
      </c>
      <c r="K550" s="9"/>
      <c r="L550" s="9"/>
      <c r="M550" s="9"/>
    </row>
    <row r="551" spans="2:13" ht="12.75">
      <c r="B551" s="5"/>
      <c r="C551" s="5"/>
      <c r="D551" s="10" t="s">
        <v>51</v>
      </c>
      <c r="E551" s="11">
        <f>E550+E544+E543</f>
        <v>130519.38</v>
      </c>
      <c r="F551" s="11">
        <f>F550+F544+F543</f>
        <v>117194.39000000001</v>
      </c>
      <c r="G551" s="8"/>
      <c r="H551" s="9"/>
      <c r="I551" s="9"/>
      <c r="J551" s="17">
        <f>E551-F551</f>
        <v>13324.98999999999</v>
      </c>
      <c r="K551" s="9"/>
      <c r="L551" s="9"/>
      <c r="M551" s="9"/>
    </row>
    <row r="552" spans="1:13" ht="12.75">
      <c r="A552" s="1" t="s">
        <v>13</v>
      </c>
      <c r="B552" s="5" t="s">
        <v>71</v>
      </c>
      <c r="C552" s="5" t="s">
        <v>77</v>
      </c>
      <c r="D552" s="5" t="s">
        <v>16</v>
      </c>
      <c r="E552" s="16">
        <v>12058.2</v>
      </c>
      <c r="F552" s="16">
        <v>10632.37</v>
      </c>
      <c r="G552" s="8"/>
      <c r="H552" s="9"/>
      <c r="I552" s="9"/>
      <c r="J552" s="17">
        <f>E552-F552</f>
        <v>1425.83</v>
      </c>
      <c r="K552" s="9"/>
      <c r="L552" s="9"/>
      <c r="M552" s="9"/>
    </row>
    <row r="553" spans="1:13" ht="12.75">
      <c r="A553" s="1" t="s">
        <v>13</v>
      </c>
      <c r="B553" s="5" t="s">
        <v>71</v>
      </c>
      <c r="C553" s="5" t="s">
        <v>77</v>
      </c>
      <c r="D553" s="5" t="s">
        <v>49</v>
      </c>
      <c r="E553" s="16">
        <v>1150.08</v>
      </c>
      <c r="F553" s="16">
        <v>1014.28</v>
      </c>
      <c r="G553" s="8"/>
      <c r="H553" s="9"/>
      <c r="I553" s="9"/>
      <c r="J553" s="17">
        <f>E553-F553</f>
        <v>135.79999999999995</v>
      </c>
      <c r="K553" s="9"/>
      <c r="L553" s="9"/>
      <c r="M553" s="9"/>
    </row>
    <row r="554" spans="1:13" ht="12.75">
      <c r="A554" s="1" t="s">
        <v>13</v>
      </c>
      <c r="B554" s="5" t="s">
        <v>71</v>
      </c>
      <c r="C554" s="5" t="s">
        <v>77</v>
      </c>
      <c r="D554" s="5" t="s">
        <v>50</v>
      </c>
      <c r="E554" s="16">
        <v>1610.1</v>
      </c>
      <c r="F554" s="16">
        <v>1421.44</v>
      </c>
      <c r="G554" s="8"/>
      <c r="H554" s="9"/>
      <c r="I554" s="9"/>
      <c r="J554" s="17">
        <f>E554-F554</f>
        <v>188.65999999999985</v>
      </c>
      <c r="K554" s="9"/>
      <c r="L554" s="9"/>
      <c r="M554" s="9"/>
    </row>
    <row r="555" spans="1:13" ht="12.75">
      <c r="A555" s="1" t="s">
        <v>13</v>
      </c>
      <c r="B555" s="5" t="s">
        <v>71</v>
      </c>
      <c r="C555" s="5" t="s">
        <v>77</v>
      </c>
      <c r="D555" s="5" t="s">
        <v>17</v>
      </c>
      <c r="E555" s="16">
        <v>3318.36</v>
      </c>
      <c r="F555" s="16">
        <v>2926.07</v>
      </c>
      <c r="G555" s="8"/>
      <c r="H555" s="9"/>
      <c r="I555" s="9"/>
      <c r="J555" s="17">
        <f>E555-F555</f>
        <v>392.28999999999996</v>
      </c>
      <c r="K555" s="9"/>
      <c r="L555" s="9"/>
      <c r="M555" s="9"/>
    </row>
    <row r="556" spans="1:13" ht="12.75">
      <c r="A556" s="1" t="s">
        <v>13</v>
      </c>
      <c r="B556" s="5" t="s">
        <v>71</v>
      </c>
      <c r="C556" s="5" t="s">
        <v>77</v>
      </c>
      <c r="D556" s="5" t="s">
        <v>18</v>
      </c>
      <c r="E556" s="16">
        <v>3187.08</v>
      </c>
      <c r="F556" s="16">
        <v>2809.87</v>
      </c>
      <c r="G556" s="8"/>
      <c r="H556" s="9"/>
      <c r="I556" s="9"/>
      <c r="J556" s="17">
        <f>E556-F556</f>
        <v>377.21000000000004</v>
      </c>
      <c r="K556" s="9"/>
      <c r="L556" s="9"/>
      <c r="M556" s="9"/>
    </row>
    <row r="557" spans="1:13" ht="12.75">
      <c r="A557" s="1" t="s">
        <v>13</v>
      </c>
      <c r="B557" s="5" t="s">
        <v>71</v>
      </c>
      <c r="C557" s="5" t="s">
        <v>77</v>
      </c>
      <c r="D557" s="5" t="s">
        <v>19</v>
      </c>
      <c r="E557" s="16">
        <v>1544.22</v>
      </c>
      <c r="F557" s="16">
        <v>1363.15</v>
      </c>
      <c r="G557" s="8"/>
      <c r="H557" s="9"/>
      <c r="I557" s="9"/>
      <c r="J557" s="17">
        <f>E557-F557</f>
        <v>181.06999999999994</v>
      </c>
      <c r="K557" s="9"/>
      <c r="L557" s="9"/>
      <c r="M557" s="9"/>
    </row>
    <row r="558" spans="1:13" ht="12.75">
      <c r="A558" s="1" t="s">
        <v>13</v>
      </c>
      <c r="B558" s="5" t="s">
        <v>71</v>
      </c>
      <c r="C558" s="5" t="s">
        <v>77</v>
      </c>
      <c r="D558" s="5" t="s">
        <v>21</v>
      </c>
      <c r="E558" s="16">
        <v>52412.84</v>
      </c>
      <c r="F558" s="16">
        <v>45903.89</v>
      </c>
      <c r="G558" s="8"/>
      <c r="H558" s="9"/>
      <c r="I558" s="9"/>
      <c r="J558" s="17">
        <f>E558-F558</f>
        <v>6508.949999999997</v>
      </c>
      <c r="K558" s="9">
        <f>K566</f>
        <v>1360.68</v>
      </c>
      <c r="L558" s="9"/>
      <c r="M558" s="9"/>
    </row>
    <row r="559" spans="1:13" ht="12.75">
      <c r="A559" s="1" t="s">
        <v>13</v>
      </c>
      <c r="B559" s="5" t="s">
        <v>71</v>
      </c>
      <c r="C559" s="5" t="s">
        <v>77</v>
      </c>
      <c r="D559" s="5" t="s">
        <v>22</v>
      </c>
      <c r="E559" s="16">
        <v>1708.74</v>
      </c>
      <c r="F559" s="16">
        <v>1505.04</v>
      </c>
      <c r="G559" s="8"/>
      <c r="H559" s="9"/>
      <c r="I559" s="9"/>
      <c r="J559" s="17">
        <f>E559-F559</f>
        <v>203.70000000000005</v>
      </c>
      <c r="K559" s="9"/>
      <c r="L559" s="9"/>
      <c r="M559" s="9"/>
    </row>
    <row r="560" spans="1:13" ht="12.75">
      <c r="A560" s="1" t="s">
        <v>13</v>
      </c>
      <c r="B560" s="5" t="s">
        <v>71</v>
      </c>
      <c r="C560" s="5" t="s">
        <v>77</v>
      </c>
      <c r="D560" s="5" t="s">
        <v>24</v>
      </c>
      <c r="E560" s="16">
        <v>32.94</v>
      </c>
      <c r="F560" s="16">
        <v>32.92</v>
      </c>
      <c r="G560" s="8"/>
      <c r="H560" s="9"/>
      <c r="I560" s="9"/>
      <c r="J560" s="17">
        <f>E560-F560</f>
        <v>0.01999999999999602</v>
      </c>
      <c r="K560" s="9"/>
      <c r="L560" s="9"/>
      <c r="M560" s="9"/>
    </row>
    <row r="561" spans="1:13" ht="12.75">
      <c r="A561" s="1" t="s">
        <v>13</v>
      </c>
      <c r="B561" s="5" t="s">
        <v>71</v>
      </c>
      <c r="C561" s="5" t="s">
        <v>77</v>
      </c>
      <c r="D561" s="5" t="s">
        <v>25</v>
      </c>
      <c r="E561" s="16">
        <v>31968.9</v>
      </c>
      <c r="F561" s="16">
        <v>28189.32</v>
      </c>
      <c r="G561" s="8"/>
      <c r="H561" s="9"/>
      <c r="I561" s="9"/>
      <c r="J561" s="17">
        <f>E561-F561</f>
        <v>3779.5800000000017</v>
      </c>
      <c r="K561" s="9"/>
      <c r="L561" s="9"/>
      <c r="M561" s="9"/>
    </row>
    <row r="562" spans="1:13" ht="12.75">
      <c r="A562" s="1" t="s">
        <v>13</v>
      </c>
      <c r="B562" s="5" t="s">
        <v>71</v>
      </c>
      <c r="C562" s="5" t="s">
        <v>77</v>
      </c>
      <c r="D562" s="10" t="s">
        <v>26</v>
      </c>
      <c r="E562" s="11">
        <v>28880.46</v>
      </c>
      <c r="F562" s="11">
        <v>25463.01</v>
      </c>
      <c r="G562" s="8">
        <v>29218.94</v>
      </c>
      <c r="H562" s="17">
        <f>E562-G562</f>
        <v>-338.47999999999956</v>
      </c>
      <c r="I562" s="9"/>
      <c r="J562" s="17">
        <f>E562-F562</f>
        <v>3417.4500000000007</v>
      </c>
      <c r="K562" s="9"/>
      <c r="L562" s="9"/>
      <c r="M562" s="9"/>
    </row>
    <row r="563" spans="1:13" ht="12.75">
      <c r="A563" s="1" t="s">
        <v>13</v>
      </c>
      <c r="B563" s="5" t="s">
        <v>71</v>
      </c>
      <c r="C563" s="18" t="s">
        <v>77</v>
      </c>
      <c r="D563" s="18" t="s">
        <v>28</v>
      </c>
      <c r="E563" s="19">
        <v>23623.62</v>
      </c>
      <c r="F563" s="19">
        <v>20824.8</v>
      </c>
      <c r="G563" s="8"/>
      <c r="H563" s="9"/>
      <c r="I563" s="9"/>
      <c r="J563" s="17">
        <f>E563-F563</f>
        <v>2798.8199999999997</v>
      </c>
      <c r="K563" s="9"/>
      <c r="L563" s="9"/>
      <c r="M563" s="9"/>
    </row>
    <row r="564" spans="1:13" ht="12.75">
      <c r="A564" s="1" t="s">
        <v>13</v>
      </c>
      <c r="B564" s="5" t="s">
        <v>71</v>
      </c>
      <c r="C564" s="5" t="s">
        <v>77</v>
      </c>
      <c r="D564" s="5" t="s">
        <v>54</v>
      </c>
      <c r="E564" s="16">
        <v>11795.46</v>
      </c>
      <c r="F564" s="16">
        <v>10399.77</v>
      </c>
      <c r="G564" s="8"/>
      <c r="H564" s="9"/>
      <c r="I564" s="9"/>
      <c r="J564" s="17">
        <f>E564-F564</f>
        <v>1395.6899999999987</v>
      </c>
      <c r="K564" s="9"/>
      <c r="L564" s="9"/>
      <c r="M564" s="9"/>
    </row>
    <row r="565" spans="1:13" ht="12.75">
      <c r="A565" s="1" t="s">
        <v>13</v>
      </c>
      <c r="B565" s="5" t="s">
        <v>71</v>
      </c>
      <c r="C565" s="5" t="s">
        <v>77</v>
      </c>
      <c r="D565" s="5" t="s">
        <v>29</v>
      </c>
      <c r="E565" s="16">
        <v>228.19</v>
      </c>
      <c r="F565" s="16">
        <v>198.73</v>
      </c>
      <c r="G565" s="8"/>
      <c r="H565" s="9"/>
      <c r="I565" s="9"/>
      <c r="J565" s="17">
        <f>E565-F565</f>
        <v>29.460000000000008</v>
      </c>
      <c r="K565" s="9"/>
      <c r="L565" s="9"/>
      <c r="M565" s="9"/>
    </row>
    <row r="566" spans="1:13" ht="12.75">
      <c r="A566" s="1" t="s">
        <v>13</v>
      </c>
      <c r="B566" s="5" t="s">
        <v>71</v>
      </c>
      <c r="C566" s="5" t="s">
        <v>77</v>
      </c>
      <c r="D566" s="5" t="s">
        <v>30</v>
      </c>
      <c r="E566" s="16">
        <v>30955.41</v>
      </c>
      <c r="F566" s="16">
        <v>27113.2</v>
      </c>
      <c r="G566" s="8"/>
      <c r="H566" s="9"/>
      <c r="I566" s="9"/>
      <c r="J566" s="17">
        <f>E566-F566</f>
        <v>3842.209999999999</v>
      </c>
      <c r="K566" s="9">
        <f>113.39*12</f>
        <v>1360.68</v>
      </c>
      <c r="L566" s="9"/>
      <c r="M566" s="9"/>
    </row>
    <row r="567" spans="1:13" ht="12.75">
      <c r="A567" s="1" t="s">
        <v>13</v>
      </c>
      <c r="B567" s="5" t="s">
        <v>71</v>
      </c>
      <c r="C567" s="5" t="s">
        <v>77</v>
      </c>
      <c r="D567" s="5" t="s">
        <v>33</v>
      </c>
      <c r="E567" s="16">
        <v>1905.72</v>
      </c>
      <c r="F567" s="16">
        <v>1679.4</v>
      </c>
      <c r="G567" s="8"/>
      <c r="H567" s="9"/>
      <c r="I567" s="9"/>
      <c r="J567" s="17">
        <f>E567-F567</f>
        <v>226.31999999999994</v>
      </c>
      <c r="K567" s="9"/>
      <c r="L567" s="9"/>
      <c r="M567" s="9"/>
    </row>
    <row r="568" spans="1:13" ht="12.75">
      <c r="A568" s="1" t="s">
        <v>13</v>
      </c>
      <c r="B568" s="5" t="s">
        <v>71</v>
      </c>
      <c r="C568" s="5" t="s">
        <v>77</v>
      </c>
      <c r="D568" s="5" t="s">
        <v>37</v>
      </c>
      <c r="E568" s="16">
        <v>206380.32</v>
      </c>
      <c r="F568" s="16">
        <v>181477.26</v>
      </c>
      <c r="G568" s="8"/>
      <c r="H568" s="9"/>
      <c r="I568" s="9"/>
      <c r="J568" s="17">
        <f>E568-F568</f>
        <v>24903.059999999998</v>
      </c>
      <c r="K568" s="9"/>
      <c r="L568" s="9"/>
      <c r="M568" s="9"/>
    </row>
    <row r="569" spans="2:13" ht="12.75">
      <c r="B569" s="5"/>
      <c r="C569" s="5"/>
      <c r="D569" s="10" t="s">
        <v>38</v>
      </c>
      <c r="E569" s="11">
        <f>E552+E553+E554+E555+E556+E557+E559+E560+E561+E563+E564+E567</f>
        <v>93903.42000000001</v>
      </c>
      <c r="F569" s="11">
        <f>F552+F553+F554+F555+F556+F557+F559+F560+F561+F563+F564+F567</f>
        <v>82798.43000000001</v>
      </c>
      <c r="G569" s="8"/>
      <c r="H569" s="9"/>
      <c r="I569" s="9"/>
      <c r="J569" s="17">
        <f>E569-F569</f>
        <v>11104.990000000005</v>
      </c>
      <c r="K569" s="9"/>
      <c r="L569" s="9"/>
      <c r="M569" s="9"/>
    </row>
    <row r="570" spans="2:13" ht="12.75">
      <c r="B570" s="5"/>
      <c r="C570" s="5"/>
      <c r="D570" s="10" t="s">
        <v>51</v>
      </c>
      <c r="E570" s="11">
        <f>E569+E563+E562</f>
        <v>146407.5</v>
      </c>
      <c r="F570" s="11">
        <f>F569+F563+F562</f>
        <v>129086.24</v>
      </c>
      <c r="G570" s="8"/>
      <c r="H570" s="9"/>
      <c r="I570" s="9"/>
      <c r="J570" s="17">
        <f>E570-F570</f>
        <v>17321.259999999995</v>
      </c>
      <c r="K570" s="9"/>
      <c r="L570" s="9"/>
      <c r="M570" s="9"/>
    </row>
    <row r="571" spans="1:13" ht="12.75">
      <c r="A571" s="1" t="s">
        <v>13</v>
      </c>
      <c r="B571" s="5" t="s">
        <v>71</v>
      </c>
      <c r="C571" s="5" t="s">
        <v>65</v>
      </c>
      <c r="D571" s="5" t="s">
        <v>16</v>
      </c>
      <c r="E571" s="16">
        <v>11926.02</v>
      </c>
      <c r="F571" s="16">
        <v>9357.91</v>
      </c>
      <c r="G571" s="8"/>
      <c r="H571" s="9"/>
      <c r="I571" s="9"/>
      <c r="J571" s="17">
        <f>E571-F571</f>
        <v>2568.1100000000006</v>
      </c>
      <c r="K571" s="9"/>
      <c r="L571" s="9"/>
      <c r="M571" s="9"/>
    </row>
    <row r="572" spans="1:13" ht="12.75">
      <c r="A572" s="1" t="s">
        <v>13</v>
      </c>
      <c r="B572" s="5" t="s">
        <v>71</v>
      </c>
      <c r="C572" s="5" t="s">
        <v>65</v>
      </c>
      <c r="D572" s="5" t="s">
        <v>49</v>
      </c>
      <c r="E572" s="16">
        <v>1137.3</v>
      </c>
      <c r="F572" s="16">
        <v>892.6</v>
      </c>
      <c r="G572" s="8"/>
      <c r="H572" s="9"/>
      <c r="I572" s="9"/>
      <c r="J572" s="17">
        <f>E572-F572</f>
        <v>244.69999999999993</v>
      </c>
      <c r="K572" s="9"/>
      <c r="L572" s="9"/>
      <c r="M572" s="9"/>
    </row>
    <row r="573" spans="1:13" ht="12.75">
      <c r="A573" s="1" t="s">
        <v>13</v>
      </c>
      <c r="B573" s="5" t="s">
        <v>71</v>
      </c>
      <c r="C573" s="5" t="s">
        <v>65</v>
      </c>
      <c r="D573" s="5" t="s">
        <v>50</v>
      </c>
      <c r="E573" s="16">
        <v>1592.52</v>
      </c>
      <c r="F573" s="16">
        <v>1251.61</v>
      </c>
      <c r="G573" s="8"/>
      <c r="H573" s="9"/>
      <c r="I573" s="9"/>
      <c r="J573" s="17">
        <f>E573-F573</f>
        <v>340.9100000000001</v>
      </c>
      <c r="K573" s="9"/>
      <c r="L573" s="9"/>
      <c r="M573" s="9"/>
    </row>
    <row r="574" spans="1:13" ht="12.75">
      <c r="A574" s="1" t="s">
        <v>13</v>
      </c>
      <c r="B574" s="5" t="s">
        <v>71</v>
      </c>
      <c r="C574" s="5" t="s">
        <v>65</v>
      </c>
      <c r="D574" s="5" t="s">
        <v>17</v>
      </c>
      <c r="E574" s="16">
        <v>3282.06</v>
      </c>
      <c r="F574" s="16">
        <v>2575.42</v>
      </c>
      <c r="G574" s="8"/>
      <c r="H574" s="9"/>
      <c r="I574" s="9"/>
      <c r="J574" s="17">
        <f>E574-F574</f>
        <v>706.6399999999999</v>
      </c>
      <c r="K574" s="9"/>
      <c r="L574" s="9"/>
      <c r="M574" s="9"/>
    </row>
    <row r="575" spans="1:13" ht="12.75">
      <c r="A575" s="1" t="s">
        <v>13</v>
      </c>
      <c r="B575" s="5" t="s">
        <v>71</v>
      </c>
      <c r="C575" s="5" t="s">
        <v>65</v>
      </c>
      <c r="D575" s="5" t="s">
        <v>18</v>
      </c>
      <c r="E575" s="16">
        <v>3152.04</v>
      </c>
      <c r="F575" s="16">
        <v>2472.91</v>
      </c>
      <c r="G575" s="8"/>
      <c r="H575" s="9"/>
      <c r="I575" s="9"/>
      <c r="J575" s="17">
        <f>E575-F575</f>
        <v>679.1300000000001</v>
      </c>
      <c r="K575" s="9"/>
      <c r="L575" s="9"/>
      <c r="M575" s="9"/>
    </row>
    <row r="576" spans="1:13" ht="12.75">
      <c r="A576" s="1" t="s">
        <v>13</v>
      </c>
      <c r="B576" s="5" t="s">
        <v>71</v>
      </c>
      <c r="C576" s="5" t="s">
        <v>65</v>
      </c>
      <c r="D576" s="5" t="s">
        <v>19</v>
      </c>
      <c r="E576" s="16">
        <v>1527.54</v>
      </c>
      <c r="F576" s="16">
        <v>1200.39</v>
      </c>
      <c r="G576" s="8"/>
      <c r="H576" s="9"/>
      <c r="I576" s="9"/>
      <c r="J576" s="17">
        <f>E576-F576</f>
        <v>327.14999999999986</v>
      </c>
      <c r="K576" s="9"/>
      <c r="L576" s="9"/>
      <c r="M576" s="9"/>
    </row>
    <row r="577" spans="1:13" ht="12.75">
      <c r="A577" s="1" t="s">
        <v>13</v>
      </c>
      <c r="B577" s="5" t="s">
        <v>71</v>
      </c>
      <c r="C577" s="5" t="s">
        <v>65</v>
      </c>
      <c r="D577" s="5" t="s">
        <v>21</v>
      </c>
      <c r="E577" s="16">
        <v>79088.17</v>
      </c>
      <c r="F577" s="16">
        <v>54425.85</v>
      </c>
      <c r="G577" s="8"/>
      <c r="H577" s="9"/>
      <c r="I577" s="9"/>
      <c r="J577" s="17">
        <f>E577-F577</f>
        <v>24662.32</v>
      </c>
      <c r="K577" s="9">
        <f>K585</f>
        <v>2243.3999999999996</v>
      </c>
      <c r="L577" s="9"/>
      <c r="M577" s="9"/>
    </row>
    <row r="578" spans="1:13" ht="12.75">
      <c r="A578" s="1" t="s">
        <v>13</v>
      </c>
      <c r="B578" s="5" t="s">
        <v>71</v>
      </c>
      <c r="C578" s="5" t="s">
        <v>65</v>
      </c>
      <c r="D578" s="5" t="s">
        <v>22</v>
      </c>
      <c r="E578" s="16">
        <v>1689.9</v>
      </c>
      <c r="F578" s="16">
        <v>1324.13</v>
      </c>
      <c r="G578" s="8"/>
      <c r="H578" s="9"/>
      <c r="I578" s="9"/>
      <c r="J578" s="17">
        <f>E578-F578</f>
        <v>365.77</v>
      </c>
      <c r="K578" s="9"/>
      <c r="L578" s="9"/>
      <c r="M578" s="9"/>
    </row>
    <row r="579" spans="1:13" ht="12.75">
      <c r="A579" s="1" t="s">
        <v>13</v>
      </c>
      <c r="B579" s="5" t="s">
        <v>71</v>
      </c>
      <c r="C579" s="5" t="s">
        <v>65</v>
      </c>
      <c r="D579" s="5" t="s">
        <v>24</v>
      </c>
      <c r="E579" s="16">
        <v>32.64</v>
      </c>
      <c r="F579" s="16">
        <v>30.09</v>
      </c>
      <c r="G579" s="8"/>
      <c r="H579" s="9"/>
      <c r="I579" s="9"/>
      <c r="J579" s="17">
        <f>E579-F579</f>
        <v>2.5500000000000007</v>
      </c>
      <c r="K579" s="9"/>
      <c r="L579" s="9"/>
      <c r="M579" s="9"/>
    </row>
    <row r="580" spans="1:13" ht="12.75">
      <c r="A580" s="1" t="s">
        <v>13</v>
      </c>
      <c r="B580" s="5" t="s">
        <v>71</v>
      </c>
      <c r="C580" s="5" t="s">
        <v>65</v>
      </c>
      <c r="D580" s="5" t="s">
        <v>25</v>
      </c>
      <c r="E580" s="16">
        <v>31618.74</v>
      </c>
      <c r="F580" s="16">
        <v>24810.76</v>
      </c>
      <c r="G580" s="8"/>
      <c r="H580" s="9"/>
      <c r="I580" s="9"/>
      <c r="J580" s="17">
        <f>E580-F580</f>
        <v>6807.980000000003</v>
      </c>
      <c r="K580" s="9"/>
      <c r="L580" s="9"/>
      <c r="M580" s="9"/>
    </row>
    <row r="581" spans="1:13" ht="12.75">
      <c r="A581" s="1" t="s">
        <v>13</v>
      </c>
      <c r="B581" s="5" t="s">
        <v>71</v>
      </c>
      <c r="C581" s="5" t="s">
        <v>65</v>
      </c>
      <c r="D581" s="10" t="s">
        <v>26</v>
      </c>
      <c r="E581" s="11">
        <v>28564.14</v>
      </c>
      <c r="F581" s="11">
        <v>22410.32</v>
      </c>
      <c r="G581" s="8">
        <v>45844.26</v>
      </c>
      <c r="H581" s="17">
        <f>E581-G581</f>
        <v>-17280.120000000003</v>
      </c>
      <c r="I581" s="9"/>
      <c r="J581" s="17">
        <f>E581-F581</f>
        <v>6153.82</v>
      </c>
      <c r="K581" s="9"/>
      <c r="L581" s="9"/>
      <c r="M581" s="9"/>
    </row>
    <row r="582" spans="1:13" ht="12.75">
      <c r="A582" s="1" t="s">
        <v>13</v>
      </c>
      <c r="B582" s="5" t="s">
        <v>71</v>
      </c>
      <c r="C582" s="18" t="s">
        <v>65</v>
      </c>
      <c r="D582" s="18" t="s">
        <v>28</v>
      </c>
      <c r="E582" s="19">
        <v>23364.78</v>
      </c>
      <c r="F582" s="19">
        <v>18327.18</v>
      </c>
      <c r="G582" s="8"/>
      <c r="H582" s="9"/>
      <c r="I582" s="9"/>
      <c r="J582" s="17">
        <f>E582-F582</f>
        <v>5037.5999999999985</v>
      </c>
      <c r="K582" s="9"/>
      <c r="L582" s="9"/>
      <c r="M582" s="9"/>
    </row>
    <row r="583" spans="1:13" ht="12.75">
      <c r="A583" s="1" t="s">
        <v>13</v>
      </c>
      <c r="B583" s="5" t="s">
        <v>71</v>
      </c>
      <c r="C583" s="5" t="s">
        <v>65</v>
      </c>
      <c r="D583" s="5" t="s">
        <v>54</v>
      </c>
      <c r="E583" s="16">
        <v>11666.28</v>
      </c>
      <c r="F583" s="16">
        <v>9153.07</v>
      </c>
      <c r="G583" s="8"/>
      <c r="H583" s="9"/>
      <c r="I583" s="9"/>
      <c r="J583" s="17">
        <f>E583-F583</f>
        <v>2513.210000000001</v>
      </c>
      <c r="K583" s="9"/>
      <c r="L583" s="9"/>
      <c r="M583" s="9"/>
    </row>
    <row r="584" spans="1:13" ht="12.75">
      <c r="A584" s="1" t="s">
        <v>13</v>
      </c>
      <c r="B584" s="5" t="s">
        <v>71</v>
      </c>
      <c r="C584" s="5" t="s">
        <v>65</v>
      </c>
      <c r="D584" s="5" t="s">
        <v>29</v>
      </c>
      <c r="E584" s="16">
        <v>229.71</v>
      </c>
      <c r="F584" s="16">
        <v>176.84</v>
      </c>
      <c r="G584" s="8"/>
      <c r="H584" s="9"/>
      <c r="I584" s="9"/>
      <c r="J584" s="17">
        <f>E584-F584</f>
        <v>52.870000000000005</v>
      </c>
      <c r="K584" s="9"/>
      <c r="L584" s="9"/>
      <c r="M584" s="9"/>
    </row>
    <row r="585" spans="1:13" ht="12.75">
      <c r="A585" s="1" t="s">
        <v>13</v>
      </c>
      <c r="B585" s="5" t="s">
        <v>71</v>
      </c>
      <c r="C585" s="5" t="s">
        <v>65</v>
      </c>
      <c r="D585" s="5" t="s">
        <v>30</v>
      </c>
      <c r="E585" s="16">
        <v>46707.64</v>
      </c>
      <c r="F585" s="16">
        <v>32147.11</v>
      </c>
      <c r="G585" s="8"/>
      <c r="H585" s="9"/>
      <c r="I585" s="9"/>
      <c r="J585" s="17">
        <f>E585-F585</f>
        <v>14560.529999999999</v>
      </c>
      <c r="K585" s="9">
        <f>186.95*12</f>
        <v>2243.3999999999996</v>
      </c>
      <c r="L585" s="9"/>
      <c r="M585" s="9"/>
    </row>
    <row r="586" spans="1:13" ht="12.75">
      <c r="A586" s="1" t="s">
        <v>13</v>
      </c>
      <c r="B586" s="5" t="s">
        <v>71</v>
      </c>
      <c r="C586" s="5" t="s">
        <v>65</v>
      </c>
      <c r="D586" s="5" t="s">
        <v>33</v>
      </c>
      <c r="E586" s="16">
        <v>1884.78</v>
      </c>
      <c r="F586" s="16">
        <v>1477.79</v>
      </c>
      <c r="G586" s="8"/>
      <c r="H586" s="9"/>
      <c r="I586" s="9"/>
      <c r="J586" s="17">
        <f>E586-F586</f>
        <v>406.99</v>
      </c>
      <c r="K586" s="9"/>
      <c r="L586" s="9"/>
      <c r="M586" s="9"/>
    </row>
    <row r="587" spans="1:13" ht="12.75">
      <c r="A587" s="1" t="s">
        <v>13</v>
      </c>
      <c r="B587" s="5" t="s">
        <v>71</v>
      </c>
      <c r="C587" s="5" t="s">
        <v>65</v>
      </c>
      <c r="D587" s="5" t="s">
        <v>37</v>
      </c>
      <c r="E587" s="16">
        <v>247464.26</v>
      </c>
      <c r="F587" s="16">
        <v>182033.98</v>
      </c>
      <c r="G587" s="8"/>
      <c r="H587" s="9"/>
      <c r="I587" s="9"/>
      <c r="J587" s="17">
        <f>E587-F587</f>
        <v>65430.28</v>
      </c>
      <c r="K587" s="9"/>
      <c r="L587" s="9"/>
      <c r="M587" s="9"/>
    </row>
    <row r="588" spans="2:13" ht="12.75">
      <c r="B588" s="5"/>
      <c r="C588" s="5"/>
      <c r="D588" s="10" t="s">
        <v>38</v>
      </c>
      <c r="E588" s="11">
        <f>E571+E572+E573+E574+E575+E576+E578+E579+E580+E583+E586</f>
        <v>69509.82</v>
      </c>
      <c r="F588" s="11">
        <f>F571+F572+F573+F574+F575+F576+F578+F579+F580+F583+F586</f>
        <v>54546.68</v>
      </c>
      <c r="G588" s="8"/>
      <c r="H588" s="9"/>
      <c r="I588" s="9"/>
      <c r="J588" s="17">
        <f>E588-F588</f>
        <v>14963.140000000007</v>
      </c>
      <c r="K588" s="9"/>
      <c r="L588" s="9"/>
      <c r="M588" s="9"/>
    </row>
    <row r="589" spans="2:13" ht="12.75">
      <c r="B589" s="5"/>
      <c r="C589" s="5"/>
      <c r="D589" s="10" t="s">
        <v>51</v>
      </c>
      <c r="E589" s="11">
        <f>E588+E582+E581</f>
        <v>121438.74</v>
      </c>
      <c r="F589" s="11">
        <f>F588+F582+F581</f>
        <v>95284.18</v>
      </c>
      <c r="G589" s="8"/>
      <c r="H589" s="9"/>
      <c r="I589" s="9"/>
      <c r="J589" s="17">
        <f>E589-F589</f>
        <v>26154.560000000012</v>
      </c>
      <c r="K589" s="9"/>
      <c r="L589" s="9"/>
      <c r="M589" s="9"/>
    </row>
    <row r="590" spans="1:13" ht="12.75">
      <c r="A590" s="1" t="s">
        <v>13</v>
      </c>
      <c r="B590" s="5" t="s">
        <v>71</v>
      </c>
      <c r="C590" s="5" t="s">
        <v>78</v>
      </c>
      <c r="D590" s="5" t="s">
        <v>16</v>
      </c>
      <c r="E590" s="16">
        <v>64877.82</v>
      </c>
      <c r="F590" s="16">
        <v>57969.28</v>
      </c>
      <c r="G590" s="8"/>
      <c r="H590" s="9"/>
      <c r="I590" s="9"/>
      <c r="J590" s="17">
        <f>E590-F590</f>
        <v>6908.540000000001</v>
      </c>
      <c r="K590" s="9"/>
      <c r="L590" s="9"/>
      <c r="M590" s="9"/>
    </row>
    <row r="591" spans="1:13" ht="12.75">
      <c r="A591" s="1" t="s">
        <v>13</v>
      </c>
      <c r="B591" s="5" t="s">
        <v>71</v>
      </c>
      <c r="C591" s="5" t="s">
        <v>78</v>
      </c>
      <c r="D591" s="5" t="s">
        <v>49</v>
      </c>
      <c r="E591" s="16">
        <v>6187.14</v>
      </c>
      <c r="F591" s="16">
        <v>5529.1</v>
      </c>
      <c r="G591" s="8"/>
      <c r="H591" s="9"/>
      <c r="I591" s="9"/>
      <c r="J591" s="17">
        <f>E591-F591</f>
        <v>658.04</v>
      </c>
      <c r="K591" s="9"/>
      <c r="L591" s="9"/>
      <c r="M591" s="9"/>
    </row>
    <row r="592" spans="1:13" ht="12.75">
      <c r="A592" s="1" t="s">
        <v>13</v>
      </c>
      <c r="B592" s="5" t="s">
        <v>71</v>
      </c>
      <c r="C592" s="5" t="s">
        <v>78</v>
      </c>
      <c r="D592" s="5" t="s">
        <v>50</v>
      </c>
      <c r="E592" s="16">
        <v>8663.28</v>
      </c>
      <c r="F592" s="16">
        <v>7748.14</v>
      </c>
      <c r="G592" s="8"/>
      <c r="H592" s="9"/>
      <c r="I592" s="9"/>
      <c r="J592" s="17">
        <f>E592-F592</f>
        <v>915.1400000000003</v>
      </c>
      <c r="K592" s="9"/>
      <c r="L592" s="9"/>
      <c r="M592" s="9"/>
    </row>
    <row r="593" spans="1:13" ht="12.75">
      <c r="A593" s="1" t="s">
        <v>13</v>
      </c>
      <c r="B593" s="5" t="s">
        <v>71</v>
      </c>
      <c r="C593" s="5" t="s">
        <v>78</v>
      </c>
      <c r="D593" s="5" t="s">
        <v>17</v>
      </c>
      <c r="E593" s="16">
        <v>17854.92</v>
      </c>
      <c r="F593" s="16">
        <v>15954.11</v>
      </c>
      <c r="G593" s="8"/>
      <c r="H593" s="9"/>
      <c r="I593" s="9"/>
      <c r="J593" s="17">
        <f>E593-F593</f>
        <v>1900.8099999999977</v>
      </c>
      <c r="K593" s="9"/>
      <c r="L593" s="9"/>
      <c r="M593" s="9"/>
    </row>
    <row r="594" spans="1:13" ht="12.75">
      <c r="A594" s="1" t="s">
        <v>13</v>
      </c>
      <c r="B594" s="5" t="s">
        <v>71</v>
      </c>
      <c r="C594" s="5" t="s">
        <v>78</v>
      </c>
      <c r="D594" s="5" t="s">
        <v>18</v>
      </c>
      <c r="E594" s="16">
        <v>17147.4</v>
      </c>
      <c r="F594" s="16">
        <v>15320.01</v>
      </c>
      <c r="G594" s="8"/>
      <c r="H594" s="9"/>
      <c r="I594" s="9"/>
      <c r="J594" s="17">
        <f>E594-F594</f>
        <v>1827.3900000000012</v>
      </c>
      <c r="K594" s="9"/>
      <c r="L594" s="9"/>
      <c r="M594" s="9"/>
    </row>
    <row r="595" spans="1:13" ht="12.75">
      <c r="A595" s="1" t="s">
        <v>13</v>
      </c>
      <c r="B595" s="5" t="s">
        <v>71</v>
      </c>
      <c r="C595" s="5" t="s">
        <v>78</v>
      </c>
      <c r="D595" s="5" t="s">
        <v>19</v>
      </c>
      <c r="E595" s="16">
        <v>8308.98</v>
      </c>
      <c r="F595" s="16">
        <v>7430.64</v>
      </c>
      <c r="G595" s="8"/>
      <c r="H595" s="9"/>
      <c r="I595" s="9"/>
      <c r="J595" s="17">
        <f>E595-F595</f>
        <v>878.3399999999992</v>
      </c>
      <c r="K595" s="9"/>
      <c r="L595" s="9"/>
      <c r="M595" s="9"/>
    </row>
    <row r="596" spans="1:13" ht="12.75">
      <c r="A596" s="1" t="s">
        <v>13</v>
      </c>
      <c r="B596" s="5" t="s">
        <v>71</v>
      </c>
      <c r="C596" s="5" t="s">
        <v>78</v>
      </c>
      <c r="D596" s="5" t="s">
        <v>20</v>
      </c>
      <c r="E596" s="16">
        <v>1945.62</v>
      </c>
      <c r="F596" s="16">
        <v>1727.98</v>
      </c>
      <c r="G596" s="8"/>
      <c r="H596" s="9"/>
      <c r="I596" s="9"/>
      <c r="J596" s="17">
        <f>E596-F596</f>
        <v>217.63999999999987</v>
      </c>
      <c r="K596" s="9"/>
      <c r="L596" s="9"/>
      <c r="M596" s="9"/>
    </row>
    <row r="597" spans="1:13" ht="12.75">
      <c r="A597" s="1" t="s">
        <v>13</v>
      </c>
      <c r="B597" s="5" t="s">
        <v>71</v>
      </c>
      <c r="C597" s="5" t="s">
        <v>78</v>
      </c>
      <c r="D597" s="5" t="s">
        <v>21</v>
      </c>
      <c r="E597" s="16">
        <v>249367.6</v>
      </c>
      <c r="F597" s="16">
        <v>219106.75</v>
      </c>
      <c r="G597" s="8"/>
      <c r="H597" s="9"/>
      <c r="I597" s="9"/>
      <c r="J597" s="17">
        <f>E597-F597</f>
        <v>30260.850000000006</v>
      </c>
      <c r="K597" s="9">
        <f>K606</f>
        <v>7147.5599999999995</v>
      </c>
      <c r="L597" s="9"/>
      <c r="M597" s="9"/>
    </row>
    <row r="598" spans="1:13" ht="12.75">
      <c r="A598" s="1" t="s">
        <v>13</v>
      </c>
      <c r="B598" s="5" t="s">
        <v>71</v>
      </c>
      <c r="C598" s="5" t="s">
        <v>78</v>
      </c>
      <c r="D598" s="5" t="s">
        <v>22</v>
      </c>
      <c r="E598" s="16">
        <v>9193.5</v>
      </c>
      <c r="F598" s="16">
        <v>8207.74</v>
      </c>
      <c r="G598" s="8"/>
      <c r="H598" s="9"/>
      <c r="I598" s="9"/>
      <c r="J598" s="17">
        <f>E598-F598</f>
        <v>985.7600000000002</v>
      </c>
      <c r="K598" s="9"/>
      <c r="L598" s="9"/>
      <c r="M598" s="9"/>
    </row>
    <row r="599" spans="1:13" ht="12.75">
      <c r="A599" s="1" t="s">
        <v>13</v>
      </c>
      <c r="B599" s="5" t="s">
        <v>71</v>
      </c>
      <c r="C599" s="5" t="s">
        <v>78</v>
      </c>
      <c r="D599" s="5" t="s">
        <v>23</v>
      </c>
      <c r="E599" s="16">
        <v>40128.54</v>
      </c>
      <c r="F599" s="16">
        <v>35852.44</v>
      </c>
      <c r="G599" s="8"/>
      <c r="H599" s="9"/>
      <c r="I599" s="9"/>
      <c r="J599" s="17">
        <f>E599-F599</f>
        <v>4276.0999999999985</v>
      </c>
      <c r="K599" s="9"/>
      <c r="L599" s="9"/>
      <c r="M599" s="9"/>
    </row>
    <row r="600" spans="1:13" ht="12.75">
      <c r="A600" s="1" t="s">
        <v>13</v>
      </c>
      <c r="B600" s="5" t="s">
        <v>71</v>
      </c>
      <c r="C600" s="5" t="s">
        <v>78</v>
      </c>
      <c r="D600" s="5" t="s">
        <v>24</v>
      </c>
      <c r="E600" s="16">
        <v>176.76</v>
      </c>
      <c r="F600" s="16">
        <v>174.29</v>
      </c>
      <c r="G600" s="8"/>
      <c r="H600" s="9"/>
      <c r="I600" s="9"/>
      <c r="J600" s="17">
        <f>E600-F600</f>
        <v>2.469999999999999</v>
      </c>
      <c r="K600" s="9"/>
      <c r="L600" s="9"/>
      <c r="M600" s="9"/>
    </row>
    <row r="601" spans="1:13" ht="12.75">
      <c r="A601" s="1" t="s">
        <v>13</v>
      </c>
      <c r="B601" s="5" t="s">
        <v>71</v>
      </c>
      <c r="C601" s="5" t="s">
        <v>78</v>
      </c>
      <c r="D601" s="5" t="s">
        <v>25</v>
      </c>
      <c r="E601" s="16">
        <v>172005</v>
      </c>
      <c r="F601" s="16">
        <v>153691.58</v>
      </c>
      <c r="G601" s="8"/>
      <c r="H601" s="9"/>
      <c r="I601" s="9"/>
      <c r="J601" s="17">
        <f>E601-F601</f>
        <v>18313.420000000013</v>
      </c>
      <c r="K601" s="9"/>
      <c r="L601" s="9"/>
      <c r="M601" s="9"/>
    </row>
    <row r="602" spans="1:13" ht="12.75">
      <c r="A602" s="1" t="s">
        <v>13</v>
      </c>
      <c r="B602" s="5" t="s">
        <v>71</v>
      </c>
      <c r="C602" s="5" t="s">
        <v>78</v>
      </c>
      <c r="D602" s="10" t="s">
        <v>26</v>
      </c>
      <c r="E602" s="11">
        <v>139831.38</v>
      </c>
      <c r="F602" s="11">
        <v>124952.7</v>
      </c>
      <c r="G602" s="8">
        <v>8777.46</v>
      </c>
      <c r="H602" s="17">
        <f>E602-G602</f>
        <v>131053.92000000001</v>
      </c>
      <c r="I602" s="9"/>
      <c r="J602" s="17">
        <f>E602-F602</f>
        <v>14878.680000000008</v>
      </c>
      <c r="K602" s="9"/>
      <c r="L602" s="9"/>
      <c r="M602" s="9"/>
    </row>
    <row r="603" spans="1:13" ht="12.75">
      <c r="A603" s="1" t="s">
        <v>13</v>
      </c>
      <c r="B603" s="5" t="s">
        <v>71</v>
      </c>
      <c r="C603" s="18" t="s">
        <v>78</v>
      </c>
      <c r="D603" s="18" t="s">
        <v>28</v>
      </c>
      <c r="E603" s="19">
        <v>127103.34</v>
      </c>
      <c r="F603" s="19">
        <v>113545.66</v>
      </c>
      <c r="G603" s="8"/>
      <c r="H603" s="9"/>
      <c r="I603" s="9"/>
      <c r="J603" s="17">
        <f>E603-F603</f>
        <v>13557.679999999993</v>
      </c>
      <c r="K603" s="9"/>
      <c r="L603" s="9"/>
      <c r="M603" s="9"/>
    </row>
    <row r="604" spans="1:13" ht="12.75">
      <c r="A604" s="1" t="s">
        <v>13</v>
      </c>
      <c r="B604" s="5" t="s">
        <v>71</v>
      </c>
      <c r="C604" s="5" t="s">
        <v>78</v>
      </c>
      <c r="D604" s="5" t="s">
        <v>54</v>
      </c>
      <c r="E604" s="16">
        <v>63464.46</v>
      </c>
      <c r="F604" s="16">
        <v>56702.54</v>
      </c>
      <c r="G604" s="8"/>
      <c r="H604" s="9"/>
      <c r="I604" s="9"/>
      <c r="J604" s="17">
        <f>E604-F604</f>
        <v>6761.919999999998</v>
      </c>
      <c r="K604" s="9"/>
      <c r="L604" s="9"/>
      <c r="M604" s="9"/>
    </row>
    <row r="605" spans="1:13" ht="12.75">
      <c r="A605" s="1" t="s">
        <v>13</v>
      </c>
      <c r="B605" s="5" t="s">
        <v>71</v>
      </c>
      <c r="C605" s="5" t="s">
        <v>78</v>
      </c>
      <c r="D605" s="5" t="s">
        <v>29</v>
      </c>
      <c r="E605" s="16">
        <v>1445.91</v>
      </c>
      <c r="F605" s="16">
        <v>1278.51</v>
      </c>
      <c r="G605" s="8"/>
      <c r="H605" s="9"/>
      <c r="I605" s="9"/>
      <c r="J605" s="17">
        <f>E605-F605</f>
        <v>167.4000000000001</v>
      </c>
      <c r="K605" s="9"/>
      <c r="L605" s="9"/>
      <c r="M605" s="9"/>
    </row>
    <row r="606" spans="1:13" ht="12.75">
      <c r="A606" s="1" t="s">
        <v>13</v>
      </c>
      <c r="B606" s="5" t="s">
        <v>71</v>
      </c>
      <c r="C606" s="5" t="s">
        <v>78</v>
      </c>
      <c r="D606" s="5" t="s">
        <v>30</v>
      </c>
      <c r="E606" s="16">
        <v>147275.65</v>
      </c>
      <c r="F606" s="16">
        <v>129410.57</v>
      </c>
      <c r="G606" s="8"/>
      <c r="H606" s="9"/>
      <c r="I606" s="9"/>
      <c r="J606" s="17">
        <f>E606-F606</f>
        <v>17865.079999999987</v>
      </c>
      <c r="K606" s="9">
        <f>595.63*12</f>
        <v>7147.5599999999995</v>
      </c>
      <c r="L606" s="9"/>
      <c r="M606" s="9"/>
    </row>
    <row r="607" spans="1:13" ht="12.75">
      <c r="A607" s="1" t="s">
        <v>13</v>
      </c>
      <c r="B607" s="5" t="s">
        <v>71</v>
      </c>
      <c r="C607" s="5" t="s">
        <v>78</v>
      </c>
      <c r="D607" s="5" t="s">
        <v>31</v>
      </c>
      <c r="E607" s="16">
        <v>1355535.18</v>
      </c>
      <c r="F607" s="16">
        <v>1210045.26</v>
      </c>
      <c r="G607" s="8"/>
      <c r="H607" s="9"/>
      <c r="I607" s="9"/>
      <c r="J607" s="17">
        <f>E607-F607</f>
        <v>145489.91999999993</v>
      </c>
      <c r="K607" s="9"/>
      <c r="L607" s="9"/>
      <c r="M607" s="9"/>
    </row>
    <row r="608" spans="1:13" ht="12.75">
      <c r="A608" s="1" t="s">
        <v>13</v>
      </c>
      <c r="B608" s="5" t="s">
        <v>71</v>
      </c>
      <c r="C608" s="5" t="s">
        <v>78</v>
      </c>
      <c r="D608" s="5" t="s">
        <v>33</v>
      </c>
      <c r="E608" s="16">
        <v>10253.1</v>
      </c>
      <c r="F608" s="16">
        <v>9157.09</v>
      </c>
      <c r="G608" s="8"/>
      <c r="H608" s="9"/>
      <c r="I608" s="9"/>
      <c r="J608" s="17">
        <f>E608-F608</f>
        <v>1096.0100000000002</v>
      </c>
      <c r="K608" s="9"/>
      <c r="L608" s="9"/>
      <c r="M608" s="9"/>
    </row>
    <row r="609" spans="1:13" ht="12.75">
      <c r="A609" s="1" t="s">
        <v>13</v>
      </c>
      <c r="B609" s="5" t="s">
        <v>71</v>
      </c>
      <c r="C609" s="5" t="s">
        <v>78</v>
      </c>
      <c r="D609" s="5" t="s">
        <v>37</v>
      </c>
      <c r="E609" s="16">
        <v>2440765.58</v>
      </c>
      <c r="F609" s="16">
        <v>2173804.39</v>
      </c>
      <c r="G609" s="8"/>
      <c r="H609" s="9"/>
      <c r="I609" s="9"/>
      <c r="J609" s="17">
        <f>E609-F609</f>
        <v>266961.18999999994</v>
      </c>
      <c r="K609" s="9"/>
      <c r="L609" s="9"/>
      <c r="M609" s="9"/>
    </row>
    <row r="610" spans="2:13" ht="12.75">
      <c r="B610" s="5"/>
      <c r="C610" s="5"/>
      <c r="D610" s="10" t="s">
        <v>38</v>
      </c>
      <c r="E610" s="11">
        <f>E590+E591+E592+E593+E594+E595+E596+E598+E599+E600+E601+E604+E608</f>
        <v>420206.51999999996</v>
      </c>
      <c r="F610" s="11">
        <f>F590+F591+F592+F593+F594+F595+F596+F598+F599+F600+F601+F604+F608</f>
        <v>375464.94</v>
      </c>
      <c r="G610" s="8"/>
      <c r="H610" s="9"/>
      <c r="I610" s="9"/>
      <c r="J610" s="17">
        <f>E610-F610</f>
        <v>44741.57999999996</v>
      </c>
      <c r="K610" s="9"/>
      <c r="L610" s="9"/>
      <c r="M610" s="9"/>
    </row>
    <row r="611" spans="2:13" ht="12.75">
      <c r="B611" s="5"/>
      <c r="C611" s="5"/>
      <c r="D611" s="10" t="s">
        <v>51</v>
      </c>
      <c r="E611" s="11">
        <f>E610+E603+E602</f>
        <v>687141.24</v>
      </c>
      <c r="F611" s="11">
        <f>F610+F603+F602</f>
        <v>613963.2999999999</v>
      </c>
      <c r="G611" s="8"/>
      <c r="H611" s="9"/>
      <c r="I611" s="9"/>
      <c r="J611" s="17">
        <f>E611-F611</f>
        <v>73177.94000000006</v>
      </c>
      <c r="K611" s="9"/>
      <c r="L611" s="9"/>
      <c r="M611" s="9"/>
    </row>
    <row r="612" spans="1:13" ht="12.75">
      <c r="A612" s="1" t="s">
        <v>13</v>
      </c>
      <c r="B612" s="5" t="s">
        <v>79</v>
      </c>
      <c r="C612" s="5" t="s">
        <v>80</v>
      </c>
      <c r="D612" s="5" t="s">
        <v>16</v>
      </c>
      <c r="E612" s="16">
        <v>21159.12</v>
      </c>
      <c r="F612" s="16">
        <v>17885.21</v>
      </c>
      <c r="G612" s="8"/>
      <c r="H612" s="9"/>
      <c r="I612" s="9"/>
      <c r="J612" s="17">
        <f>E612-F612</f>
        <v>3273.91</v>
      </c>
      <c r="K612" s="9"/>
      <c r="L612" s="9"/>
      <c r="M612" s="9"/>
    </row>
    <row r="613" spans="1:13" ht="12.75">
      <c r="A613" s="1" t="s">
        <v>13</v>
      </c>
      <c r="B613" s="5" t="s">
        <v>79</v>
      </c>
      <c r="C613" s="5" t="s">
        <v>80</v>
      </c>
      <c r="D613" s="5" t="s">
        <v>49</v>
      </c>
      <c r="E613" s="16">
        <v>2017.92</v>
      </c>
      <c r="F613" s="16">
        <v>1705.85</v>
      </c>
      <c r="G613" s="8"/>
      <c r="H613" s="9"/>
      <c r="I613" s="9"/>
      <c r="J613" s="17">
        <f>E613-F613</f>
        <v>312.07000000000016</v>
      </c>
      <c r="K613" s="9"/>
      <c r="L613" s="9"/>
      <c r="M613" s="9"/>
    </row>
    <row r="614" spans="1:13" ht="12.75">
      <c r="A614" s="1" t="s">
        <v>13</v>
      </c>
      <c r="B614" s="5" t="s">
        <v>79</v>
      </c>
      <c r="C614" s="5" t="s">
        <v>80</v>
      </c>
      <c r="D614" s="5" t="s">
        <v>50</v>
      </c>
      <c r="E614" s="16">
        <v>2825.34</v>
      </c>
      <c r="F614" s="16">
        <v>2390.06</v>
      </c>
      <c r="G614" s="8"/>
      <c r="H614" s="9"/>
      <c r="I614" s="9"/>
      <c r="J614" s="17">
        <f>E614-F614</f>
        <v>435.2800000000002</v>
      </c>
      <c r="K614" s="9"/>
      <c r="L614" s="9"/>
      <c r="M614" s="9"/>
    </row>
    <row r="615" spans="1:13" ht="12.75">
      <c r="A615" s="1" t="s">
        <v>13</v>
      </c>
      <c r="B615" s="5" t="s">
        <v>79</v>
      </c>
      <c r="C615" s="5" t="s">
        <v>80</v>
      </c>
      <c r="D615" s="5" t="s">
        <v>17</v>
      </c>
      <c r="E615" s="16">
        <v>5823.3</v>
      </c>
      <c r="F615" s="16">
        <v>4922.43</v>
      </c>
      <c r="G615" s="8"/>
      <c r="H615" s="9"/>
      <c r="I615" s="9"/>
      <c r="J615" s="17">
        <f>E615-F615</f>
        <v>900.8699999999999</v>
      </c>
      <c r="K615" s="9"/>
      <c r="L615" s="9"/>
      <c r="M615" s="9"/>
    </row>
    <row r="616" spans="1:13" ht="12.75">
      <c r="A616" s="1" t="s">
        <v>13</v>
      </c>
      <c r="B616" s="5" t="s">
        <v>79</v>
      </c>
      <c r="C616" s="5" t="s">
        <v>80</v>
      </c>
      <c r="D616" s="5" t="s">
        <v>18</v>
      </c>
      <c r="E616" s="16">
        <v>5592.54</v>
      </c>
      <c r="F616" s="16">
        <v>4726.84</v>
      </c>
      <c r="G616" s="8"/>
      <c r="H616" s="9"/>
      <c r="I616" s="9"/>
      <c r="J616" s="17">
        <f>E616-F616</f>
        <v>865.6999999999998</v>
      </c>
      <c r="K616" s="9"/>
      <c r="L616" s="9"/>
      <c r="M616" s="9"/>
    </row>
    <row r="617" spans="1:13" ht="12.75">
      <c r="A617" s="1" t="s">
        <v>13</v>
      </c>
      <c r="B617" s="5" t="s">
        <v>79</v>
      </c>
      <c r="C617" s="5" t="s">
        <v>80</v>
      </c>
      <c r="D617" s="5" t="s">
        <v>19</v>
      </c>
      <c r="E617" s="16">
        <v>2709.78</v>
      </c>
      <c r="F617" s="16">
        <v>2292.21</v>
      </c>
      <c r="G617" s="8"/>
      <c r="H617" s="9"/>
      <c r="I617" s="9"/>
      <c r="J617" s="17">
        <f>E617-F617</f>
        <v>417.57000000000016</v>
      </c>
      <c r="K617" s="9"/>
      <c r="L617" s="9"/>
      <c r="M617" s="9"/>
    </row>
    <row r="618" spans="1:13" ht="12.75">
      <c r="A618" s="1" t="s">
        <v>13</v>
      </c>
      <c r="B618" s="5" t="s">
        <v>79</v>
      </c>
      <c r="C618" s="5" t="s">
        <v>80</v>
      </c>
      <c r="D618" s="5" t="s">
        <v>21</v>
      </c>
      <c r="E618" s="16">
        <v>89915.74</v>
      </c>
      <c r="F618" s="16">
        <v>67096.43</v>
      </c>
      <c r="G618" s="8"/>
      <c r="H618" s="9"/>
      <c r="I618" s="9"/>
      <c r="J618" s="17">
        <f>E618-F618</f>
        <v>22819.310000000012</v>
      </c>
      <c r="K618" s="9">
        <f>K627</f>
        <v>2612.88</v>
      </c>
      <c r="L618" s="9"/>
      <c r="M618" s="9"/>
    </row>
    <row r="619" spans="1:13" ht="12.75">
      <c r="A619" s="1" t="s">
        <v>13</v>
      </c>
      <c r="B619" s="5" t="s">
        <v>79</v>
      </c>
      <c r="C619" s="5" t="s">
        <v>80</v>
      </c>
      <c r="D619" s="5" t="s">
        <v>22</v>
      </c>
      <c r="E619" s="16">
        <v>2998.38</v>
      </c>
      <c r="F619" s="16">
        <v>2532.61</v>
      </c>
      <c r="G619" s="8"/>
      <c r="H619" s="9"/>
      <c r="I619" s="9"/>
      <c r="J619" s="17">
        <f>E619-F619</f>
        <v>465.77</v>
      </c>
      <c r="K619" s="9"/>
      <c r="L619" s="9"/>
      <c r="M619" s="9"/>
    </row>
    <row r="620" spans="1:13" ht="12.75">
      <c r="A620" s="1" t="s">
        <v>13</v>
      </c>
      <c r="B620" s="5" t="s">
        <v>79</v>
      </c>
      <c r="C620" s="5" t="s">
        <v>80</v>
      </c>
      <c r="D620" s="5" t="s">
        <v>23</v>
      </c>
      <c r="E620" s="16">
        <v>13087.56</v>
      </c>
      <c r="F620" s="16">
        <v>11061.73</v>
      </c>
      <c r="G620" s="8"/>
      <c r="H620" s="9"/>
      <c r="I620" s="9"/>
      <c r="J620" s="17">
        <f>E620-F620</f>
        <v>2025.83</v>
      </c>
      <c r="K620" s="9"/>
      <c r="L620" s="9"/>
      <c r="M620" s="9"/>
    </row>
    <row r="621" spans="1:13" ht="12.75">
      <c r="A621" s="1" t="s">
        <v>13</v>
      </c>
      <c r="B621" s="5" t="s">
        <v>79</v>
      </c>
      <c r="C621" s="5" t="s">
        <v>80</v>
      </c>
      <c r="D621" s="5" t="s">
        <v>24</v>
      </c>
      <c r="E621" s="16">
        <v>57.6</v>
      </c>
      <c r="F621" s="16">
        <v>52.9</v>
      </c>
      <c r="G621" s="8"/>
      <c r="H621" s="9"/>
      <c r="I621" s="9"/>
      <c r="J621" s="17">
        <f>E621-F621</f>
        <v>4.700000000000003</v>
      </c>
      <c r="K621" s="9"/>
      <c r="L621" s="9"/>
      <c r="M621" s="9"/>
    </row>
    <row r="622" spans="1:13" ht="12.75">
      <c r="A622" s="1" t="s">
        <v>13</v>
      </c>
      <c r="B622" s="5" t="s">
        <v>79</v>
      </c>
      <c r="C622" s="5" t="s">
        <v>80</v>
      </c>
      <c r="D622" s="5" t="s">
        <v>25</v>
      </c>
      <c r="E622" s="16">
        <v>56097.36</v>
      </c>
      <c r="F622" s="16">
        <v>47418.23</v>
      </c>
      <c r="G622" s="8"/>
      <c r="H622" s="9"/>
      <c r="I622" s="9"/>
      <c r="J622" s="17">
        <f>E622-F622</f>
        <v>8679.129999999997</v>
      </c>
      <c r="K622" s="9"/>
      <c r="L622" s="9"/>
      <c r="M622" s="9"/>
    </row>
    <row r="623" spans="1:13" ht="12.75">
      <c r="A623" s="1" t="s">
        <v>13</v>
      </c>
      <c r="B623" s="5" t="s">
        <v>79</v>
      </c>
      <c r="C623" s="5" t="s">
        <v>80</v>
      </c>
      <c r="D623" s="10" t="s">
        <v>26</v>
      </c>
      <c r="E623" s="11">
        <v>47103.24</v>
      </c>
      <c r="F623" s="11">
        <v>39812.92</v>
      </c>
      <c r="G623" s="8">
        <v>142645.7</v>
      </c>
      <c r="H623" s="17">
        <f>E623-G623</f>
        <v>-95542.46000000002</v>
      </c>
      <c r="I623" s="9"/>
      <c r="J623" s="17">
        <f>E623-F623</f>
        <v>7290.32</v>
      </c>
      <c r="K623" s="9"/>
      <c r="L623" s="9"/>
      <c r="M623" s="9"/>
    </row>
    <row r="624" spans="1:13" ht="12.75">
      <c r="A624" s="1" t="s">
        <v>13</v>
      </c>
      <c r="B624" s="5" t="s">
        <v>79</v>
      </c>
      <c r="C624" s="18" t="s">
        <v>80</v>
      </c>
      <c r="D624" s="18" t="s">
        <v>28</v>
      </c>
      <c r="E624" s="19">
        <v>41453.1</v>
      </c>
      <c r="F624" s="19">
        <v>35033.15</v>
      </c>
      <c r="G624" s="8"/>
      <c r="H624" s="9"/>
      <c r="I624" s="9"/>
      <c r="J624" s="17">
        <f>E624-F624</f>
        <v>6419.949999999997</v>
      </c>
      <c r="K624" s="9"/>
      <c r="L624" s="9"/>
      <c r="M624" s="9"/>
    </row>
    <row r="625" spans="1:13" ht="12.75">
      <c r="A625" s="1" t="s">
        <v>13</v>
      </c>
      <c r="B625" s="5" t="s">
        <v>79</v>
      </c>
      <c r="C625" s="5" t="s">
        <v>80</v>
      </c>
      <c r="D625" s="5" t="s">
        <v>54</v>
      </c>
      <c r="E625" s="16">
        <v>20698.08</v>
      </c>
      <c r="F625" s="16">
        <v>17494.51</v>
      </c>
      <c r="G625" s="8"/>
      <c r="H625" s="9"/>
      <c r="I625" s="9"/>
      <c r="J625" s="17">
        <f>E625-F625</f>
        <v>3203.5700000000033</v>
      </c>
      <c r="K625" s="9"/>
      <c r="L625" s="9"/>
      <c r="M625" s="9"/>
    </row>
    <row r="626" spans="1:13" ht="12.75">
      <c r="A626" s="1" t="s">
        <v>13</v>
      </c>
      <c r="B626" s="5" t="s">
        <v>79</v>
      </c>
      <c r="C626" s="5" t="s">
        <v>80</v>
      </c>
      <c r="D626" s="5" t="s">
        <v>29</v>
      </c>
      <c r="E626" s="16">
        <v>577.5</v>
      </c>
      <c r="F626" s="16">
        <v>487.28</v>
      </c>
      <c r="G626" s="8"/>
      <c r="H626" s="9"/>
      <c r="I626" s="9"/>
      <c r="J626" s="17">
        <f>E626-F626</f>
        <v>90.22000000000003</v>
      </c>
      <c r="K626" s="9"/>
      <c r="L626" s="9"/>
      <c r="M626" s="9"/>
    </row>
    <row r="627" spans="1:13" ht="12.75">
      <c r="A627" s="1" t="s">
        <v>81</v>
      </c>
      <c r="B627" s="5" t="s">
        <v>79</v>
      </c>
      <c r="C627" s="5" t="s">
        <v>80</v>
      </c>
      <c r="D627" s="5" t="s">
        <v>30</v>
      </c>
      <c r="E627" s="16">
        <v>53101.54</v>
      </c>
      <c r="F627" s="16">
        <v>39628.06</v>
      </c>
      <c r="G627" s="8"/>
      <c r="H627" s="9"/>
      <c r="I627" s="9"/>
      <c r="J627" s="17">
        <f>E627-F627</f>
        <v>13473.480000000003</v>
      </c>
      <c r="K627" s="9">
        <f>217.74*12</f>
        <v>2612.88</v>
      </c>
      <c r="L627" s="9"/>
      <c r="M627" s="9"/>
    </row>
    <row r="628" spans="1:13" ht="12.75">
      <c r="A628" s="1" t="s">
        <v>13</v>
      </c>
      <c r="B628" s="5" t="s">
        <v>79</v>
      </c>
      <c r="C628" s="5" t="s">
        <v>80</v>
      </c>
      <c r="D628" s="5" t="s">
        <v>31</v>
      </c>
      <c r="E628" s="16">
        <v>442552.38</v>
      </c>
      <c r="F628" s="16">
        <v>373798.67</v>
      </c>
      <c r="G628" s="8"/>
      <c r="H628" s="9"/>
      <c r="I628" s="9"/>
      <c r="J628" s="17">
        <f>E628-F628</f>
        <v>68753.71000000002</v>
      </c>
      <c r="K628" s="9"/>
      <c r="L628" s="9"/>
      <c r="M628" s="9"/>
    </row>
    <row r="629" spans="1:13" ht="12.75">
      <c r="A629" s="1" t="s">
        <v>13</v>
      </c>
      <c r="B629" s="5" t="s">
        <v>79</v>
      </c>
      <c r="C629" s="5" t="s">
        <v>80</v>
      </c>
      <c r="D629" s="5" t="s">
        <v>33</v>
      </c>
      <c r="E629" s="16">
        <v>3343.86</v>
      </c>
      <c r="F629" s="16">
        <v>2825.36</v>
      </c>
      <c r="G629" s="8"/>
      <c r="H629" s="9"/>
      <c r="I629" s="9"/>
      <c r="J629" s="17">
        <f>E629-F629</f>
        <v>518.5</v>
      </c>
      <c r="K629" s="9"/>
      <c r="L629" s="9"/>
      <c r="M629" s="9"/>
    </row>
    <row r="630" spans="1:13" ht="12.75">
      <c r="A630" s="1" t="s">
        <v>13</v>
      </c>
      <c r="B630" s="5" t="s">
        <v>79</v>
      </c>
      <c r="C630" s="5" t="s">
        <v>80</v>
      </c>
      <c r="D630" s="5" t="s">
        <v>37</v>
      </c>
      <c r="E630" s="16">
        <v>811114.34</v>
      </c>
      <c r="F630" s="16">
        <v>671164.45</v>
      </c>
      <c r="G630" s="8"/>
      <c r="H630" s="9"/>
      <c r="I630" s="9"/>
      <c r="J630" s="17">
        <f>E630-F630</f>
        <v>139949.89</v>
      </c>
      <c r="K630" s="9"/>
      <c r="L630" s="9"/>
      <c r="M630" s="9"/>
    </row>
    <row r="631" spans="2:13" ht="12.75">
      <c r="B631" s="5"/>
      <c r="C631" s="5"/>
      <c r="D631" s="10" t="s">
        <v>38</v>
      </c>
      <c r="E631" s="11">
        <f>E612+E613+E614+E615+E616+E617+E619+E620+E621+E622+E625+E629</f>
        <v>136410.83999999997</v>
      </c>
      <c r="F631" s="11">
        <f>F612+F613+F614+F615+F616+F617+F619+F620+F621+F622+F625+F629</f>
        <v>115307.94</v>
      </c>
      <c r="G631" s="8"/>
      <c r="H631" s="9"/>
      <c r="I631" s="9"/>
      <c r="J631" s="17">
        <f>E631-F631</f>
        <v>21102.899999999965</v>
      </c>
      <c r="K631" s="9"/>
      <c r="L631" s="9"/>
      <c r="M631" s="9"/>
    </row>
    <row r="632" spans="2:13" ht="12.75">
      <c r="B632" s="5"/>
      <c r="C632" s="5"/>
      <c r="D632" s="10" t="s">
        <v>51</v>
      </c>
      <c r="E632" s="11">
        <f>E631+E624+E623</f>
        <v>224967.17999999996</v>
      </c>
      <c r="F632" s="11">
        <f>F631+F624+F623</f>
        <v>190154.01</v>
      </c>
      <c r="G632" s="8"/>
      <c r="H632" s="9"/>
      <c r="I632" s="9"/>
      <c r="J632" s="17">
        <f>E632-F632</f>
        <v>34813.169999999955</v>
      </c>
      <c r="K632" s="9"/>
      <c r="L632" s="9"/>
      <c r="M632" s="9"/>
    </row>
    <row r="633" spans="1:13" ht="12.75">
      <c r="A633" s="1" t="s">
        <v>13</v>
      </c>
      <c r="B633" s="5" t="s">
        <v>79</v>
      </c>
      <c r="C633" s="5" t="s">
        <v>82</v>
      </c>
      <c r="D633" s="5" t="s">
        <v>16</v>
      </c>
      <c r="E633" s="16">
        <v>37766.7</v>
      </c>
      <c r="F633" s="16">
        <v>27622.12</v>
      </c>
      <c r="G633" s="8"/>
      <c r="H633" s="9"/>
      <c r="I633" s="9"/>
      <c r="J633" s="17">
        <f>E633-F633</f>
        <v>10144.579999999998</v>
      </c>
      <c r="K633" s="9"/>
      <c r="L633" s="9"/>
      <c r="M633" s="9"/>
    </row>
    <row r="634" spans="1:13" ht="12.75">
      <c r="A634" s="1" t="s">
        <v>13</v>
      </c>
      <c r="B634" s="5" t="s">
        <v>79</v>
      </c>
      <c r="C634" s="5" t="s">
        <v>82</v>
      </c>
      <c r="D634" s="5" t="s">
        <v>41</v>
      </c>
      <c r="E634" s="16">
        <v>0</v>
      </c>
      <c r="F634" s="16">
        <v>0</v>
      </c>
      <c r="G634" s="8"/>
      <c r="H634" s="9"/>
      <c r="I634" s="9"/>
      <c r="J634" s="17">
        <f>E634-F634</f>
        <v>0</v>
      </c>
      <c r="K634" s="9"/>
      <c r="L634" s="9"/>
      <c r="M634" s="9"/>
    </row>
    <row r="635" spans="1:13" ht="12.75">
      <c r="A635" s="1" t="s">
        <v>13</v>
      </c>
      <c r="B635" s="5" t="s">
        <v>79</v>
      </c>
      <c r="C635" s="5" t="s">
        <v>82</v>
      </c>
      <c r="D635" s="5" t="s">
        <v>49</v>
      </c>
      <c r="E635" s="16">
        <v>3602.04</v>
      </c>
      <c r="F635" s="16">
        <v>2634.86</v>
      </c>
      <c r="G635" s="8"/>
      <c r="H635" s="9"/>
      <c r="I635" s="9"/>
      <c r="J635" s="17">
        <f>E635-F635</f>
        <v>967.1799999999998</v>
      </c>
      <c r="K635" s="9"/>
      <c r="L635" s="9"/>
      <c r="M635" s="9"/>
    </row>
    <row r="636" spans="1:13" ht="12.75">
      <c r="A636" s="1" t="s">
        <v>13</v>
      </c>
      <c r="B636" s="5" t="s">
        <v>79</v>
      </c>
      <c r="C636" s="5" t="s">
        <v>82</v>
      </c>
      <c r="D636" s="5" t="s">
        <v>50</v>
      </c>
      <c r="E636" s="16">
        <v>5043</v>
      </c>
      <c r="F636" s="16">
        <v>3692.47</v>
      </c>
      <c r="G636" s="8"/>
      <c r="H636" s="9"/>
      <c r="I636" s="9"/>
      <c r="J636" s="17">
        <f>E636-F636</f>
        <v>1350.5300000000002</v>
      </c>
      <c r="K636" s="9"/>
      <c r="L636" s="9"/>
      <c r="M636" s="9"/>
    </row>
    <row r="637" spans="1:13" ht="12.75">
      <c r="A637" s="1" t="s">
        <v>13</v>
      </c>
      <c r="B637" s="5" t="s">
        <v>79</v>
      </c>
      <c r="C637" s="5" t="s">
        <v>82</v>
      </c>
      <c r="D637" s="5" t="s">
        <v>17</v>
      </c>
      <c r="E637" s="16">
        <v>10393.26</v>
      </c>
      <c r="F637" s="16">
        <v>7601.95</v>
      </c>
      <c r="G637" s="8"/>
      <c r="H637" s="9"/>
      <c r="I637" s="9"/>
      <c r="J637" s="17">
        <f>E637-F637</f>
        <v>2791.3100000000004</v>
      </c>
      <c r="K637" s="9"/>
      <c r="L637" s="9"/>
      <c r="M637" s="9"/>
    </row>
    <row r="638" spans="1:13" ht="12.75">
      <c r="A638" s="1" t="s">
        <v>13</v>
      </c>
      <c r="B638" s="5" t="s">
        <v>79</v>
      </c>
      <c r="C638" s="5" t="s">
        <v>82</v>
      </c>
      <c r="D638" s="5" t="s">
        <v>18</v>
      </c>
      <c r="E638" s="16">
        <v>9981.96</v>
      </c>
      <c r="F638" s="16">
        <v>7299.97</v>
      </c>
      <c r="G638" s="8"/>
      <c r="H638" s="9"/>
      <c r="I638" s="9"/>
      <c r="J638" s="17">
        <f>E638-F638</f>
        <v>2681.989999999999</v>
      </c>
      <c r="K638" s="9"/>
      <c r="L638" s="9"/>
      <c r="M638" s="9"/>
    </row>
    <row r="639" spans="1:13" ht="12.75">
      <c r="A639" s="1" t="s">
        <v>13</v>
      </c>
      <c r="B639" s="5" t="s">
        <v>79</v>
      </c>
      <c r="C639" s="5" t="s">
        <v>82</v>
      </c>
      <c r="D639" s="5" t="s">
        <v>19</v>
      </c>
      <c r="E639" s="16">
        <v>4836.66</v>
      </c>
      <c r="F639" s="16">
        <v>3541</v>
      </c>
      <c r="G639" s="8"/>
      <c r="H639" s="9"/>
      <c r="I639" s="9"/>
      <c r="J639" s="17">
        <f>E639-F639</f>
        <v>1295.6599999999999</v>
      </c>
      <c r="K639" s="9"/>
      <c r="L639" s="9"/>
      <c r="M639" s="9"/>
    </row>
    <row r="640" spans="1:13" ht="12.75">
      <c r="A640" s="1" t="s">
        <v>13</v>
      </c>
      <c r="B640" s="5" t="s">
        <v>79</v>
      </c>
      <c r="C640" s="5" t="s">
        <v>82</v>
      </c>
      <c r="D640" s="5" t="s">
        <v>21</v>
      </c>
      <c r="E640" s="16">
        <v>223174.8</v>
      </c>
      <c r="F640" s="16">
        <v>150570.12</v>
      </c>
      <c r="G640" s="8"/>
      <c r="H640" s="9"/>
      <c r="I640" s="9"/>
      <c r="J640" s="17">
        <f>E640-F640</f>
        <v>72604.68</v>
      </c>
      <c r="K640" s="17">
        <f>K649</f>
        <v>5990.88</v>
      </c>
      <c r="L640" s="9"/>
      <c r="M640" s="9"/>
    </row>
    <row r="641" spans="1:13" ht="12.75">
      <c r="A641" s="1" t="s">
        <v>13</v>
      </c>
      <c r="B641" s="5" t="s">
        <v>79</v>
      </c>
      <c r="C641" s="5" t="s">
        <v>82</v>
      </c>
      <c r="D641" s="5" t="s">
        <v>22</v>
      </c>
      <c r="E641" s="16">
        <v>5351.82</v>
      </c>
      <c r="F641" s="16">
        <v>3910.57</v>
      </c>
      <c r="G641" s="8"/>
      <c r="H641" s="9"/>
      <c r="I641" s="9"/>
      <c r="J641" s="17">
        <f>E641-F641</f>
        <v>1441.2499999999995</v>
      </c>
      <c r="K641" s="9"/>
      <c r="L641" s="9"/>
      <c r="M641" s="9"/>
    </row>
    <row r="642" spans="1:13" ht="12.75">
      <c r="A642" s="1" t="s">
        <v>13</v>
      </c>
      <c r="B642" s="5" t="s">
        <v>79</v>
      </c>
      <c r="C642" s="5" t="s">
        <v>82</v>
      </c>
      <c r="D642" s="5" t="s">
        <v>23</v>
      </c>
      <c r="E642" s="16">
        <v>23359.8</v>
      </c>
      <c r="F642" s="16">
        <v>17083.52</v>
      </c>
      <c r="G642" s="8"/>
      <c r="H642" s="9"/>
      <c r="I642" s="9"/>
      <c r="J642" s="17">
        <f>E642-F642</f>
        <v>6276.279999999999</v>
      </c>
      <c r="K642" s="9"/>
      <c r="L642" s="9"/>
      <c r="M642" s="9"/>
    </row>
    <row r="643" spans="1:13" ht="12.75">
      <c r="A643" s="1" t="s">
        <v>13</v>
      </c>
      <c r="B643" s="5" t="s">
        <v>79</v>
      </c>
      <c r="C643" s="5" t="s">
        <v>82</v>
      </c>
      <c r="D643" s="5" t="s">
        <v>24</v>
      </c>
      <c r="E643" s="16">
        <v>103.14</v>
      </c>
      <c r="F643" s="16">
        <v>84.18</v>
      </c>
      <c r="G643" s="8"/>
      <c r="H643" s="9"/>
      <c r="I643" s="9"/>
      <c r="J643" s="17">
        <f>E643-F643</f>
        <v>18.959999999999994</v>
      </c>
      <c r="K643" s="9"/>
      <c r="L643" s="9"/>
      <c r="M643" s="9"/>
    </row>
    <row r="644" spans="1:13" ht="12.75">
      <c r="A644" s="1" t="s">
        <v>13</v>
      </c>
      <c r="B644" s="5" t="s">
        <v>79</v>
      </c>
      <c r="C644" s="5" t="s">
        <v>82</v>
      </c>
      <c r="D644" s="5" t="s">
        <v>25</v>
      </c>
      <c r="E644" s="16">
        <v>100127.52</v>
      </c>
      <c r="F644" s="16">
        <v>73233.87</v>
      </c>
      <c r="G644" s="8"/>
      <c r="H644" s="9"/>
      <c r="I644" s="9"/>
      <c r="J644" s="17">
        <f>E644-F644</f>
        <v>26893.65000000001</v>
      </c>
      <c r="K644" s="9"/>
      <c r="L644" s="9"/>
      <c r="M644" s="9"/>
    </row>
    <row r="645" spans="1:13" ht="12.75">
      <c r="A645" s="1" t="s">
        <v>13</v>
      </c>
      <c r="B645" s="5" t="s">
        <v>79</v>
      </c>
      <c r="C645" s="5" t="s">
        <v>82</v>
      </c>
      <c r="D645" s="10" t="s">
        <v>26</v>
      </c>
      <c r="E645" s="11">
        <v>82530.66</v>
      </c>
      <c r="F645" s="11">
        <v>60362.62</v>
      </c>
      <c r="G645" s="8">
        <v>180239.95</v>
      </c>
      <c r="H645" s="17">
        <f>E645-G645</f>
        <v>-97709.29000000001</v>
      </c>
      <c r="I645" s="9"/>
      <c r="J645" s="17">
        <f>E645-F645</f>
        <v>22168.04</v>
      </c>
      <c r="K645" s="9"/>
      <c r="L645" s="9"/>
      <c r="M645" s="9"/>
    </row>
    <row r="646" spans="1:13" ht="12.75">
      <c r="A646" s="1" t="s">
        <v>13</v>
      </c>
      <c r="B646" s="5" t="s">
        <v>79</v>
      </c>
      <c r="C646" s="18" t="s">
        <v>82</v>
      </c>
      <c r="D646" s="18" t="s">
        <v>28</v>
      </c>
      <c r="E646" s="19">
        <v>73989.84</v>
      </c>
      <c r="F646" s="19">
        <v>54103</v>
      </c>
      <c r="G646" s="8"/>
      <c r="H646" s="9"/>
      <c r="I646" s="9"/>
      <c r="J646" s="17">
        <f>E646-F646</f>
        <v>19886.839999999997</v>
      </c>
      <c r="K646" s="9"/>
      <c r="L646" s="9"/>
      <c r="M646" s="9"/>
    </row>
    <row r="647" spans="1:13" ht="12.75">
      <c r="A647" s="1" t="s">
        <v>13</v>
      </c>
      <c r="B647" s="5" t="s">
        <v>79</v>
      </c>
      <c r="C647" s="5" t="s">
        <v>82</v>
      </c>
      <c r="D647" s="5" t="s">
        <v>54</v>
      </c>
      <c r="E647" s="16">
        <v>36943.86</v>
      </c>
      <c r="F647" s="16">
        <v>27018.44</v>
      </c>
      <c r="G647" s="8"/>
      <c r="H647" s="9"/>
      <c r="I647" s="9"/>
      <c r="J647" s="17">
        <f>E647-F647</f>
        <v>9925.420000000002</v>
      </c>
      <c r="K647" s="9"/>
      <c r="L647" s="9"/>
      <c r="M647" s="9"/>
    </row>
    <row r="648" spans="1:13" ht="12.75">
      <c r="A648" s="1" t="s">
        <v>13</v>
      </c>
      <c r="B648" s="5" t="s">
        <v>79</v>
      </c>
      <c r="C648" s="5" t="s">
        <v>82</v>
      </c>
      <c r="D648" s="5" t="s">
        <v>29</v>
      </c>
      <c r="E648" s="16">
        <v>728.46</v>
      </c>
      <c r="F648" s="16">
        <v>531.53</v>
      </c>
      <c r="G648" s="8"/>
      <c r="H648" s="9"/>
      <c r="I648" s="9"/>
      <c r="J648" s="17">
        <f>E648-F648</f>
        <v>196.93000000000006</v>
      </c>
      <c r="K648" s="9"/>
      <c r="L648" s="9"/>
      <c r="M648" s="9"/>
    </row>
    <row r="649" spans="1:13" ht="12.75">
      <c r="A649" s="1" t="s">
        <v>13</v>
      </c>
      <c r="B649" s="5" t="s">
        <v>79</v>
      </c>
      <c r="C649" s="5" t="s">
        <v>82</v>
      </c>
      <c r="D649" s="5" t="s">
        <v>30</v>
      </c>
      <c r="E649" s="16">
        <v>131804.12</v>
      </c>
      <c r="F649" s="16">
        <v>88931.8</v>
      </c>
      <c r="G649" s="8"/>
      <c r="H649" s="9"/>
      <c r="I649" s="9"/>
      <c r="J649" s="17">
        <f>E649-F649</f>
        <v>42872.31999999999</v>
      </c>
      <c r="K649" s="17">
        <f>499.24*12</f>
        <v>5990.88</v>
      </c>
      <c r="L649" s="9"/>
      <c r="M649" s="9"/>
    </row>
    <row r="650" spans="1:13" ht="12.75">
      <c r="A650" s="1" t="s">
        <v>13</v>
      </c>
      <c r="B650" s="5" t="s">
        <v>79</v>
      </c>
      <c r="C650" s="5" t="s">
        <v>82</v>
      </c>
      <c r="D650" s="5" t="s">
        <v>31</v>
      </c>
      <c r="E650" s="16">
        <v>762272.88</v>
      </c>
      <c r="F650" s="16">
        <v>551908.48</v>
      </c>
      <c r="G650" s="8"/>
      <c r="H650" s="9"/>
      <c r="I650" s="9"/>
      <c r="J650" s="17">
        <f>E650-F650</f>
        <v>210364.40000000002</v>
      </c>
      <c r="K650" s="9"/>
      <c r="L650" s="9"/>
      <c r="M650" s="9"/>
    </row>
    <row r="651" spans="1:13" ht="12.75">
      <c r="A651" s="1" t="s">
        <v>13</v>
      </c>
      <c r="B651" s="5" t="s">
        <v>79</v>
      </c>
      <c r="C651" s="5" t="s">
        <v>82</v>
      </c>
      <c r="D651" s="5" t="s">
        <v>33</v>
      </c>
      <c r="E651" s="16">
        <v>5968.8</v>
      </c>
      <c r="F651" s="16">
        <v>4363.22</v>
      </c>
      <c r="G651" s="8"/>
      <c r="H651" s="9"/>
      <c r="I651" s="9"/>
      <c r="J651" s="17">
        <f>E651-F651</f>
        <v>1605.58</v>
      </c>
      <c r="K651" s="9"/>
      <c r="L651" s="9"/>
      <c r="M651" s="9"/>
    </row>
    <row r="652" spans="1:13" ht="12.75">
      <c r="A652" s="1" t="s">
        <v>13</v>
      </c>
      <c r="B652" s="5" t="s">
        <v>79</v>
      </c>
      <c r="C652" s="5" t="s">
        <v>82</v>
      </c>
      <c r="D652" s="5" t="s">
        <v>37</v>
      </c>
      <c r="E652" s="16">
        <v>1517979.32</v>
      </c>
      <c r="F652" s="16">
        <v>1084493.72</v>
      </c>
      <c r="G652" s="8"/>
      <c r="H652" s="9"/>
      <c r="I652" s="9"/>
      <c r="J652" s="17">
        <f>E652-F652</f>
        <v>433485.6000000001</v>
      </c>
      <c r="K652" s="9"/>
      <c r="L652" s="9"/>
      <c r="M652" s="9"/>
    </row>
    <row r="653" spans="2:13" ht="12.75">
      <c r="B653" s="5"/>
      <c r="C653" s="5"/>
      <c r="D653" s="10" t="s">
        <v>38</v>
      </c>
      <c r="E653" s="11">
        <f>E633+E634+E635+E636+E637+E638+E639+E641+E642+E643+E644+E647+E651</f>
        <v>243478.56</v>
      </c>
      <c r="F653" s="11">
        <f>F633+F634+F635+F636+F637+F638+F639+F641+F642+F643+F644+F647+F651</f>
        <v>178086.16999999998</v>
      </c>
      <c r="G653" s="8"/>
      <c r="H653" s="9"/>
      <c r="I653" s="9"/>
      <c r="J653" s="17">
        <f>E653-F653</f>
        <v>65392.390000000014</v>
      </c>
      <c r="K653" s="9"/>
      <c r="L653" s="9"/>
      <c r="M653" s="9"/>
    </row>
    <row r="654" spans="2:13" ht="12.75">
      <c r="B654" s="5"/>
      <c r="C654" s="5"/>
      <c r="D654" s="10" t="s">
        <v>51</v>
      </c>
      <c r="E654" s="11">
        <f>E653+E646+E645</f>
        <v>399999.06000000006</v>
      </c>
      <c r="F654" s="11">
        <f>F653+F646+F645</f>
        <v>292551.79</v>
      </c>
      <c r="G654" s="8"/>
      <c r="H654" s="9"/>
      <c r="I654" s="9"/>
      <c r="J654" s="17">
        <f>E654-F654</f>
        <v>107447.27000000008</v>
      </c>
      <c r="K654" s="9"/>
      <c r="L654" s="9"/>
      <c r="M654" s="9"/>
    </row>
    <row r="655" spans="1:13" ht="12.75">
      <c r="A655" s="1" t="s">
        <v>13</v>
      </c>
      <c r="B655" s="5" t="s">
        <v>79</v>
      </c>
      <c r="C655" s="5" t="s">
        <v>83</v>
      </c>
      <c r="D655" s="5" t="s">
        <v>16</v>
      </c>
      <c r="E655" s="16">
        <v>41869.32</v>
      </c>
      <c r="F655" s="16">
        <v>33053.43</v>
      </c>
      <c r="G655" s="8"/>
      <c r="H655" s="9"/>
      <c r="I655" s="9"/>
      <c r="J655" s="17">
        <f>E655-F655</f>
        <v>8815.89</v>
      </c>
      <c r="K655" s="9"/>
      <c r="L655" s="9"/>
      <c r="M655" s="9"/>
    </row>
    <row r="656" spans="1:13" ht="12.75">
      <c r="A656" s="1" t="s">
        <v>13</v>
      </c>
      <c r="B656" s="5" t="s">
        <v>79</v>
      </c>
      <c r="C656" s="5" t="s">
        <v>83</v>
      </c>
      <c r="D656" s="5" t="s">
        <v>41</v>
      </c>
      <c r="E656" s="16">
        <v>185.76</v>
      </c>
      <c r="F656" s="16">
        <v>170.28</v>
      </c>
      <c r="G656" s="8"/>
      <c r="H656" s="9"/>
      <c r="I656" s="9"/>
      <c r="J656" s="17">
        <f>E656-F656</f>
        <v>15.47999999999999</v>
      </c>
      <c r="K656" s="9"/>
      <c r="L656" s="9"/>
      <c r="M656" s="9"/>
    </row>
    <row r="657" spans="1:13" ht="12.75">
      <c r="A657" s="1" t="s">
        <v>13</v>
      </c>
      <c r="B657" s="5" t="s">
        <v>79</v>
      </c>
      <c r="C657" s="5" t="s">
        <v>83</v>
      </c>
      <c r="D657" s="5" t="s">
        <v>49</v>
      </c>
      <c r="E657" s="16">
        <v>3992.94</v>
      </c>
      <c r="F657" s="16">
        <v>3152.72</v>
      </c>
      <c r="G657" s="8"/>
      <c r="H657" s="9"/>
      <c r="I657" s="9"/>
      <c r="J657" s="17">
        <f>E657-F657</f>
        <v>840.2200000000003</v>
      </c>
      <c r="K657" s="9"/>
      <c r="L657" s="9"/>
      <c r="M657" s="9"/>
    </row>
    <row r="658" spans="1:13" ht="12.75">
      <c r="A658" s="1" t="s">
        <v>13</v>
      </c>
      <c r="B658" s="5" t="s">
        <v>79</v>
      </c>
      <c r="C658" s="5" t="s">
        <v>83</v>
      </c>
      <c r="D658" s="5" t="s">
        <v>50</v>
      </c>
      <c r="E658" s="16">
        <v>5590.62</v>
      </c>
      <c r="F658" s="16">
        <v>4418.76</v>
      </c>
      <c r="G658" s="8"/>
      <c r="H658" s="9"/>
      <c r="I658" s="9"/>
      <c r="J658" s="17">
        <f>E658-F658</f>
        <v>1171.8599999999997</v>
      </c>
      <c r="K658" s="9"/>
      <c r="L658" s="9"/>
      <c r="M658" s="9"/>
    </row>
    <row r="659" spans="1:13" ht="12.75">
      <c r="A659" s="1" t="s">
        <v>13</v>
      </c>
      <c r="B659" s="5" t="s">
        <v>79</v>
      </c>
      <c r="C659" s="5" t="s">
        <v>83</v>
      </c>
      <c r="D659" s="5" t="s">
        <v>17</v>
      </c>
      <c r="E659" s="16">
        <v>11522.52</v>
      </c>
      <c r="F659" s="16">
        <v>9096.84</v>
      </c>
      <c r="G659" s="8"/>
      <c r="H659" s="9"/>
      <c r="I659" s="9"/>
      <c r="J659" s="17">
        <f>E659-F659</f>
        <v>2425.6800000000003</v>
      </c>
      <c r="K659" s="9"/>
      <c r="L659" s="9"/>
      <c r="M659" s="9"/>
    </row>
    <row r="660" spans="1:13" ht="12.75">
      <c r="A660" s="1" t="s">
        <v>13</v>
      </c>
      <c r="B660" s="5" t="s">
        <v>79</v>
      </c>
      <c r="C660" s="5" t="s">
        <v>83</v>
      </c>
      <c r="D660" s="5" t="s">
        <v>18</v>
      </c>
      <c r="E660" s="16">
        <v>11065.91</v>
      </c>
      <c r="F660" s="16">
        <v>8734.92</v>
      </c>
      <c r="G660" s="8"/>
      <c r="H660" s="9"/>
      <c r="I660" s="9"/>
      <c r="J660" s="17">
        <f>E660-F660</f>
        <v>2330.99</v>
      </c>
      <c r="K660" s="9"/>
      <c r="L660" s="9"/>
      <c r="M660" s="9"/>
    </row>
    <row r="661" spans="1:13" ht="12.75">
      <c r="A661" s="1" t="s">
        <v>13</v>
      </c>
      <c r="B661" s="5" t="s">
        <v>79</v>
      </c>
      <c r="C661" s="5" t="s">
        <v>83</v>
      </c>
      <c r="D661" s="5" t="s">
        <v>19</v>
      </c>
      <c r="E661" s="16">
        <v>5362.43</v>
      </c>
      <c r="F661" s="16">
        <v>4237.96</v>
      </c>
      <c r="G661" s="8"/>
      <c r="H661" s="9"/>
      <c r="I661" s="9"/>
      <c r="J661" s="17">
        <f>E661-F661</f>
        <v>1124.4700000000003</v>
      </c>
      <c r="K661" s="9"/>
      <c r="L661" s="9"/>
      <c r="M661" s="9"/>
    </row>
    <row r="662" spans="1:13" ht="12.75">
      <c r="A662" s="1" t="s">
        <v>13</v>
      </c>
      <c r="B662" s="5" t="s">
        <v>79</v>
      </c>
      <c r="C662" s="5" t="s">
        <v>83</v>
      </c>
      <c r="D662" s="5" t="s">
        <v>21</v>
      </c>
      <c r="E662" s="16">
        <v>171744.1</v>
      </c>
      <c r="F662" s="16">
        <v>113881.32</v>
      </c>
      <c r="G662" s="8"/>
      <c r="H662" s="9"/>
      <c r="I662" s="9"/>
      <c r="J662" s="17">
        <f>E662-F662</f>
        <v>57862.78</v>
      </c>
      <c r="K662" s="9">
        <f>K671</f>
        <v>4723.4400000000005</v>
      </c>
      <c r="L662" s="9"/>
      <c r="M662" s="9"/>
    </row>
    <row r="663" spans="1:13" ht="12.75">
      <c r="A663" s="1" t="s">
        <v>13</v>
      </c>
      <c r="B663" s="5" t="s">
        <v>79</v>
      </c>
      <c r="C663" s="5" t="s">
        <v>83</v>
      </c>
      <c r="D663" s="5" t="s">
        <v>22</v>
      </c>
      <c r="E663" s="16">
        <v>5932.62</v>
      </c>
      <c r="F663" s="16">
        <v>4678.58</v>
      </c>
      <c r="G663" s="8"/>
      <c r="H663" s="9"/>
      <c r="I663" s="9"/>
      <c r="J663" s="17">
        <f>E663-F663</f>
        <v>1254.04</v>
      </c>
      <c r="K663" s="9"/>
      <c r="L663" s="9"/>
      <c r="M663" s="9"/>
    </row>
    <row r="664" spans="1:13" ht="12.75">
      <c r="A664" s="1" t="s">
        <v>13</v>
      </c>
      <c r="B664" s="5" t="s">
        <v>79</v>
      </c>
      <c r="C664" s="5" t="s">
        <v>83</v>
      </c>
      <c r="D664" s="5" t="s">
        <v>23</v>
      </c>
      <c r="E664" s="16">
        <v>25896.9</v>
      </c>
      <c r="F664" s="16">
        <v>20441.95</v>
      </c>
      <c r="G664" s="8"/>
      <c r="H664" s="9"/>
      <c r="I664" s="9"/>
      <c r="J664" s="17">
        <f>E664-F664</f>
        <v>5454.950000000001</v>
      </c>
      <c r="K664" s="9"/>
      <c r="L664" s="9"/>
      <c r="M664" s="9"/>
    </row>
    <row r="665" spans="1:13" ht="12.75">
      <c r="A665" s="1" t="s">
        <v>13</v>
      </c>
      <c r="B665" s="5" t="s">
        <v>79</v>
      </c>
      <c r="C665" s="5" t="s">
        <v>83</v>
      </c>
      <c r="D665" s="5" t="s">
        <v>24</v>
      </c>
      <c r="E665" s="16">
        <v>114.11</v>
      </c>
      <c r="F665" s="16">
        <v>101.7</v>
      </c>
      <c r="G665" s="8"/>
      <c r="H665" s="9"/>
      <c r="I665" s="9"/>
      <c r="J665" s="17">
        <f>E665-F665</f>
        <v>12.409999999999997</v>
      </c>
      <c r="K665" s="9"/>
      <c r="L665" s="9"/>
      <c r="M665" s="9"/>
    </row>
    <row r="666" spans="1:13" ht="12.75">
      <c r="A666" s="1" t="s">
        <v>13</v>
      </c>
      <c r="B666" s="5" t="s">
        <v>79</v>
      </c>
      <c r="C666" s="5" t="s">
        <v>83</v>
      </c>
      <c r="D666" s="5" t="s">
        <v>25</v>
      </c>
      <c r="E666" s="16">
        <v>111003.54</v>
      </c>
      <c r="F666" s="16">
        <v>87632.97</v>
      </c>
      <c r="G666" s="8"/>
      <c r="H666" s="9"/>
      <c r="I666" s="9"/>
      <c r="J666" s="17">
        <f>E666-F666</f>
        <v>23370.569999999992</v>
      </c>
      <c r="K666" s="9"/>
      <c r="L666" s="9"/>
      <c r="M666" s="9"/>
    </row>
    <row r="667" spans="1:13" ht="12.75">
      <c r="A667" s="1" t="s">
        <v>13</v>
      </c>
      <c r="B667" s="5" t="s">
        <v>79</v>
      </c>
      <c r="C667" s="5" t="s">
        <v>83</v>
      </c>
      <c r="D667" s="10" t="s">
        <v>26</v>
      </c>
      <c r="E667" s="11">
        <v>90012.53</v>
      </c>
      <c r="F667" s="11">
        <v>71067.28</v>
      </c>
      <c r="G667" s="8">
        <v>155718.55</v>
      </c>
      <c r="H667" s="17">
        <f>E667-G667</f>
        <v>-65706.01999999999</v>
      </c>
      <c r="I667" s="9"/>
      <c r="J667" s="17">
        <f>E667-F667</f>
        <v>18945.25</v>
      </c>
      <c r="K667" s="9"/>
      <c r="L667" s="9"/>
      <c r="M667" s="9"/>
    </row>
    <row r="668" spans="1:13" ht="12.75">
      <c r="A668" s="1" t="s">
        <v>13</v>
      </c>
      <c r="B668" s="5" t="s">
        <v>79</v>
      </c>
      <c r="C668" s="18" t="s">
        <v>83</v>
      </c>
      <c r="D668" s="18" t="s">
        <v>28</v>
      </c>
      <c r="E668" s="19">
        <v>82026.6</v>
      </c>
      <c r="F668" s="19">
        <v>64738.91</v>
      </c>
      <c r="G668" s="8"/>
      <c r="H668" s="9"/>
      <c r="I668" s="9"/>
      <c r="J668" s="17">
        <f>E668-F668</f>
        <v>17287.690000000002</v>
      </c>
      <c r="K668" s="9"/>
      <c r="L668" s="9"/>
      <c r="M668" s="9"/>
    </row>
    <row r="669" spans="1:13" ht="12.75">
      <c r="A669" s="1" t="s">
        <v>13</v>
      </c>
      <c r="B669" s="5" t="s">
        <v>79</v>
      </c>
      <c r="C669" s="5" t="s">
        <v>83</v>
      </c>
      <c r="D669" s="5" t="s">
        <v>54</v>
      </c>
      <c r="E669" s="16">
        <v>40956.66</v>
      </c>
      <c r="F669" s="16">
        <v>32330.26</v>
      </c>
      <c r="G669" s="8"/>
      <c r="H669" s="9"/>
      <c r="I669" s="9"/>
      <c r="J669" s="17">
        <f>E669-F669</f>
        <v>8626.400000000005</v>
      </c>
      <c r="K669" s="9"/>
      <c r="L669" s="9"/>
      <c r="M669" s="9"/>
    </row>
    <row r="670" spans="1:13" ht="12.75">
      <c r="A670" s="1" t="s">
        <v>13</v>
      </c>
      <c r="B670" s="5" t="s">
        <v>79</v>
      </c>
      <c r="C670" s="5" t="s">
        <v>83</v>
      </c>
      <c r="D670" s="5" t="s">
        <v>29</v>
      </c>
      <c r="E670" s="16">
        <v>802.74</v>
      </c>
      <c r="F670" s="16">
        <v>632.03</v>
      </c>
      <c r="G670" s="8"/>
      <c r="H670" s="9"/>
      <c r="I670" s="9"/>
      <c r="J670" s="17">
        <f>E670-F670</f>
        <v>170.71000000000004</v>
      </c>
      <c r="K670" s="9"/>
      <c r="L670" s="9"/>
      <c r="M670" s="9"/>
    </row>
    <row r="671" spans="1:13" ht="12.75">
      <c r="A671" s="1" t="s">
        <v>13</v>
      </c>
      <c r="B671" s="5" t="s">
        <v>79</v>
      </c>
      <c r="C671" s="5" t="s">
        <v>83</v>
      </c>
      <c r="D671" s="5" t="s">
        <v>30</v>
      </c>
      <c r="E671" s="16">
        <v>101432.71</v>
      </c>
      <c r="F671" s="16">
        <v>67264.92</v>
      </c>
      <c r="G671" s="8"/>
      <c r="H671" s="9"/>
      <c r="I671" s="9"/>
      <c r="J671" s="17">
        <f>E671-F671</f>
        <v>34167.79000000001</v>
      </c>
      <c r="K671" s="9">
        <f>393.62*12</f>
        <v>4723.4400000000005</v>
      </c>
      <c r="L671" s="9"/>
      <c r="M671" s="9"/>
    </row>
    <row r="672" spans="1:13" ht="12.75">
      <c r="A672" s="1" t="s">
        <v>13</v>
      </c>
      <c r="B672" s="5" t="s">
        <v>79</v>
      </c>
      <c r="C672" s="5" t="s">
        <v>83</v>
      </c>
      <c r="D672" s="5" t="s">
        <v>31</v>
      </c>
      <c r="E672" s="16">
        <v>852957.18</v>
      </c>
      <c r="F672" s="16">
        <v>669772.3</v>
      </c>
      <c r="G672" s="8"/>
      <c r="H672" s="9"/>
      <c r="I672" s="9"/>
      <c r="J672" s="17">
        <f>E672-F672</f>
        <v>183184.88</v>
      </c>
      <c r="K672" s="9"/>
      <c r="L672" s="9"/>
      <c r="M672" s="9"/>
    </row>
    <row r="673" spans="1:13" ht="12.75">
      <c r="A673" s="1" t="s">
        <v>13</v>
      </c>
      <c r="B673" s="5" t="s">
        <v>79</v>
      </c>
      <c r="C673" s="5" t="s">
        <v>83</v>
      </c>
      <c r="D673" s="5" t="s">
        <v>33</v>
      </c>
      <c r="E673" s="16">
        <v>6617.1</v>
      </c>
      <c r="F673" s="16">
        <v>5220.76</v>
      </c>
      <c r="G673" s="8"/>
      <c r="H673" s="9"/>
      <c r="I673" s="9"/>
      <c r="J673" s="17">
        <f>E673-F673</f>
        <v>1396.3400000000001</v>
      </c>
      <c r="K673" s="9"/>
      <c r="L673" s="9"/>
      <c r="M673" s="9"/>
    </row>
    <row r="674" spans="1:13" ht="12.75">
      <c r="A674" s="1" t="s">
        <v>13</v>
      </c>
      <c r="B674" s="5" t="s">
        <v>79</v>
      </c>
      <c r="C674" s="5" t="s">
        <v>83</v>
      </c>
      <c r="D674" s="5" t="s">
        <v>37</v>
      </c>
      <c r="E674" s="16">
        <v>1569086.29</v>
      </c>
      <c r="F674" s="16">
        <v>1200627.89</v>
      </c>
      <c r="G674" s="8"/>
      <c r="H674" s="9"/>
      <c r="I674" s="9"/>
      <c r="J674" s="17">
        <f>E674-F674</f>
        <v>368458.40000000014</v>
      </c>
      <c r="K674" s="9"/>
      <c r="L674" s="9"/>
      <c r="M674" s="9"/>
    </row>
    <row r="675" spans="2:13" ht="12.75">
      <c r="B675" s="5"/>
      <c r="C675" s="5"/>
      <c r="D675" s="10" t="s">
        <v>38</v>
      </c>
      <c r="E675" s="11">
        <f>E655+E656+E657+E658+E659+E660+E661+E663+E664+E665+E666+E669+E673</f>
        <v>270110.42999999993</v>
      </c>
      <c r="F675" s="11">
        <f>F655+F656+F657+F658+F659+F660+F661+F663+F664+F665+F666+F669+F673</f>
        <v>213271.13</v>
      </c>
      <c r="G675" s="8"/>
      <c r="H675" s="9"/>
      <c r="I675" s="9"/>
      <c r="J675" s="17">
        <f>E675-F675</f>
        <v>56839.29999999993</v>
      </c>
      <c r="K675" s="9"/>
      <c r="L675" s="9"/>
      <c r="M675" s="9"/>
    </row>
    <row r="676" spans="2:13" ht="12.75">
      <c r="B676" s="5"/>
      <c r="C676" s="5"/>
      <c r="D676" s="10" t="s">
        <v>51</v>
      </c>
      <c r="E676" s="11">
        <f>E675+E668+E667</f>
        <v>442149.55999999994</v>
      </c>
      <c r="F676" s="11">
        <f>F675+F668+F667</f>
        <v>349077.32000000007</v>
      </c>
      <c r="G676" s="8"/>
      <c r="H676" s="9"/>
      <c r="I676" s="9"/>
      <c r="J676" s="17">
        <f>E676-F676</f>
        <v>93072.23999999987</v>
      </c>
      <c r="K676" s="9"/>
      <c r="L676" s="9"/>
      <c r="M676" s="9"/>
    </row>
    <row r="677" spans="1:13" ht="12.75">
      <c r="A677" s="1" t="s">
        <v>13</v>
      </c>
      <c r="B677" s="5" t="s">
        <v>79</v>
      </c>
      <c r="C677" s="5" t="s">
        <v>84</v>
      </c>
      <c r="D677" s="5" t="s">
        <v>16</v>
      </c>
      <c r="E677" s="16">
        <v>39222.06</v>
      </c>
      <c r="F677" s="16">
        <v>29180.22</v>
      </c>
      <c r="G677" s="8"/>
      <c r="H677" s="9"/>
      <c r="I677" s="9"/>
      <c r="J677" s="17">
        <f>E677-F677</f>
        <v>10041.839999999997</v>
      </c>
      <c r="K677" s="9"/>
      <c r="L677" s="9"/>
      <c r="M677" s="9"/>
    </row>
    <row r="678" spans="1:13" ht="12.75">
      <c r="A678" s="1" t="s">
        <v>13</v>
      </c>
      <c r="B678" s="5" t="s">
        <v>79</v>
      </c>
      <c r="C678" s="5" t="s">
        <v>84</v>
      </c>
      <c r="D678" s="5" t="s">
        <v>49</v>
      </c>
      <c r="E678" s="16">
        <v>3740.52</v>
      </c>
      <c r="F678" s="16">
        <v>2783.36</v>
      </c>
      <c r="G678" s="8"/>
      <c r="H678" s="9"/>
      <c r="I678" s="9"/>
      <c r="J678" s="17">
        <f>E678-F678</f>
        <v>957.1599999999999</v>
      </c>
      <c r="K678" s="9"/>
      <c r="L678" s="9"/>
      <c r="M678" s="9"/>
    </row>
    <row r="679" spans="1:13" ht="12.75">
      <c r="A679" s="1" t="s">
        <v>13</v>
      </c>
      <c r="B679" s="5" t="s">
        <v>79</v>
      </c>
      <c r="C679" s="5" t="s">
        <v>84</v>
      </c>
      <c r="D679" s="5" t="s">
        <v>50</v>
      </c>
      <c r="E679" s="16">
        <v>5237.16</v>
      </c>
      <c r="F679" s="16">
        <v>3900.43</v>
      </c>
      <c r="G679" s="8"/>
      <c r="H679" s="9"/>
      <c r="I679" s="9"/>
      <c r="J679" s="17">
        <f>E679-F679</f>
        <v>1336.73</v>
      </c>
      <c r="K679" s="9"/>
      <c r="L679" s="9"/>
      <c r="M679" s="9"/>
    </row>
    <row r="680" spans="1:13" ht="12.75">
      <c r="A680" s="1" t="s">
        <v>13</v>
      </c>
      <c r="B680" s="5" t="s">
        <v>79</v>
      </c>
      <c r="C680" s="5" t="s">
        <v>84</v>
      </c>
      <c r="D680" s="5" t="s">
        <v>17</v>
      </c>
      <c r="E680" s="16">
        <v>10794.12</v>
      </c>
      <c r="F680" s="16">
        <v>8030.78</v>
      </c>
      <c r="G680" s="8"/>
      <c r="H680" s="9"/>
      <c r="I680" s="9"/>
      <c r="J680" s="17">
        <f>E680-F680</f>
        <v>2763.340000000001</v>
      </c>
      <c r="K680" s="9"/>
      <c r="L680" s="9"/>
      <c r="M680" s="9"/>
    </row>
    <row r="681" spans="1:13" ht="12.75">
      <c r="A681" s="1" t="s">
        <v>13</v>
      </c>
      <c r="B681" s="5" t="s">
        <v>79</v>
      </c>
      <c r="C681" s="5" t="s">
        <v>84</v>
      </c>
      <c r="D681" s="5" t="s">
        <v>18</v>
      </c>
      <c r="E681" s="16">
        <v>10366.56</v>
      </c>
      <c r="F681" s="16">
        <v>7711.65</v>
      </c>
      <c r="G681" s="8"/>
      <c r="H681" s="9"/>
      <c r="I681" s="9"/>
      <c r="J681" s="17">
        <f>E681-F681</f>
        <v>2654.91</v>
      </c>
      <c r="K681" s="9"/>
      <c r="L681" s="9"/>
      <c r="M681" s="9"/>
    </row>
    <row r="682" spans="1:13" ht="12.75">
      <c r="A682" s="1" t="s">
        <v>13</v>
      </c>
      <c r="B682" s="5" t="s">
        <v>79</v>
      </c>
      <c r="C682" s="5" t="s">
        <v>84</v>
      </c>
      <c r="D682" s="5" t="s">
        <v>19</v>
      </c>
      <c r="E682" s="16">
        <v>5023.14</v>
      </c>
      <c r="F682" s="16">
        <v>3740.71</v>
      </c>
      <c r="G682" s="8"/>
      <c r="H682" s="9"/>
      <c r="I682" s="9"/>
      <c r="J682" s="17">
        <f>E682-F682</f>
        <v>1282.4300000000003</v>
      </c>
      <c r="K682" s="9"/>
      <c r="L682" s="9"/>
      <c r="M682" s="9"/>
    </row>
    <row r="683" spans="1:13" ht="12.75">
      <c r="A683" s="1" t="s">
        <v>13</v>
      </c>
      <c r="B683" s="5" t="s">
        <v>79</v>
      </c>
      <c r="C683" s="5" t="s">
        <v>84</v>
      </c>
      <c r="D683" s="5" t="s">
        <v>21</v>
      </c>
      <c r="E683" s="16">
        <v>177102.66</v>
      </c>
      <c r="F683" s="16">
        <v>113512.21</v>
      </c>
      <c r="G683" s="8"/>
      <c r="H683" s="9"/>
      <c r="I683" s="9"/>
      <c r="J683" s="17">
        <f>E683-F683</f>
        <v>63590.45</v>
      </c>
      <c r="K683" s="9">
        <f>K692</f>
        <v>4749.6</v>
      </c>
      <c r="L683" s="9"/>
      <c r="M683" s="9"/>
    </row>
    <row r="684" spans="1:13" ht="12.75">
      <c r="A684" s="1" t="s">
        <v>13</v>
      </c>
      <c r="B684" s="5" t="s">
        <v>79</v>
      </c>
      <c r="C684" s="5" t="s">
        <v>84</v>
      </c>
      <c r="D684" s="5" t="s">
        <v>22</v>
      </c>
      <c r="E684" s="16">
        <v>5557.8</v>
      </c>
      <c r="F684" s="16">
        <v>4130.9</v>
      </c>
      <c r="G684" s="8"/>
      <c r="H684" s="9"/>
      <c r="I684" s="9"/>
      <c r="J684" s="17">
        <f>E684-F684</f>
        <v>1426.9000000000005</v>
      </c>
      <c r="K684" s="9"/>
      <c r="L684" s="9"/>
      <c r="M684" s="9"/>
    </row>
    <row r="685" spans="1:13" ht="12.75">
      <c r="A685" s="1" t="s">
        <v>13</v>
      </c>
      <c r="B685" s="5" t="s">
        <v>79</v>
      </c>
      <c r="C685" s="5" t="s">
        <v>84</v>
      </c>
      <c r="D685" s="5" t="s">
        <v>23</v>
      </c>
      <c r="E685" s="16">
        <v>24259.92</v>
      </c>
      <c r="F685" s="16">
        <v>18047.04</v>
      </c>
      <c r="G685" s="8"/>
      <c r="H685" s="9"/>
      <c r="I685" s="9"/>
      <c r="J685" s="17">
        <f>E685-F685</f>
        <v>6212.879999999997</v>
      </c>
      <c r="K685" s="9"/>
      <c r="L685" s="9"/>
      <c r="M685" s="9"/>
    </row>
    <row r="686" spans="1:13" ht="12.75">
      <c r="A686" s="1" t="s">
        <v>13</v>
      </c>
      <c r="B686" s="5" t="s">
        <v>79</v>
      </c>
      <c r="C686" s="5" t="s">
        <v>84</v>
      </c>
      <c r="D686" s="5" t="s">
        <v>24</v>
      </c>
      <c r="E686" s="16">
        <v>106.98</v>
      </c>
      <c r="F686" s="16">
        <v>88.99</v>
      </c>
      <c r="G686" s="8"/>
      <c r="H686" s="9"/>
      <c r="I686" s="9"/>
      <c r="J686" s="17">
        <f>E686-F686</f>
        <v>17.99000000000001</v>
      </c>
      <c r="K686" s="9"/>
      <c r="L686" s="9"/>
      <c r="M686" s="9"/>
    </row>
    <row r="687" spans="1:13" ht="12.75">
      <c r="A687" s="1" t="s">
        <v>13</v>
      </c>
      <c r="B687" s="5" t="s">
        <v>79</v>
      </c>
      <c r="C687" s="5" t="s">
        <v>84</v>
      </c>
      <c r="D687" s="5" t="s">
        <v>25</v>
      </c>
      <c r="E687" s="16">
        <v>103986.54</v>
      </c>
      <c r="F687" s="16">
        <v>77364.81</v>
      </c>
      <c r="G687" s="8"/>
      <c r="H687" s="9"/>
      <c r="I687" s="9"/>
      <c r="J687" s="17">
        <f>E687-F687</f>
        <v>26621.729999999996</v>
      </c>
      <c r="K687" s="9"/>
      <c r="L687" s="9"/>
      <c r="M687" s="9"/>
    </row>
    <row r="688" spans="1:13" ht="12.75">
      <c r="A688" s="1" t="s">
        <v>13</v>
      </c>
      <c r="B688" s="5" t="s">
        <v>79</v>
      </c>
      <c r="C688" s="5" t="s">
        <v>84</v>
      </c>
      <c r="D688" s="10" t="s">
        <v>26</v>
      </c>
      <c r="E688" s="11">
        <v>84322.26</v>
      </c>
      <c r="F688" s="11">
        <v>62739.5</v>
      </c>
      <c r="G688" s="8">
        <v>177122.73</v>
      </c>
      <c r="H688" s="17">
        <f>E688-G688</f>
        <v>-92800.47000000002</v>
      </c>
      <c r="I688" s="9"/>
      <c r="J688" s="17">
        <f>E688-F688</f>
        <v>21582.759999999995</v>
      </c>
      <c r="K688" s="9"/>
      <c r="L688" s="9"/>
      <c r="M688" s="9"/>
    </row>
    <row r="689" spans="1:13" ht="12.75">
      <c r="A689" s="1" t="s">
        <v>13</v>
      </c>
      <c r="B689" s="5" t="s">
        <v>79</v>
      </c>
      <c r="C689" s="18" t="s">
        <v>84</v>
      </c>
      <c r="D689" s="18" t="s">
        <v>28</v>
      </c>
      <c r="E689" s="19">
        <v>76841.1</v>
      </c>
      <c r="F689" s="19">
        <v>57154.62</v>
      </c>
      <c r="G689" s="8"/>
      <c r="H689" s="9"/>
      <c r="I689" s="9"/>
      <c r="J689" s="17">
        <f>E689-F689</f>
        <v>19686.480000000003</v>
      </c>
      <c r="K689" s="9"/>
      <c r="L689" s="9"/>
      <c r="M689" s="9"/>
    </row>
    <row r="690" spans="1:13" ht="12.75">
      <c r="A690" s="1" t="s">
        <v>13</v>
      </c>
      <c r="B690" s="5" t="s">
        <v>79</v>
      </c>
      <c r="C690" s="5" t="s">
        <v>84</v>
      </c>
      <c r="D690" s="5" t="s">
        <v>54</v>
      </c>
      <c r="E690" s="16">
        <v>38367.36</v>
      </c>
      <c r="F690" s="16">
        <v>28542.1</v>
      </c>
      <c r="G690" s="8"/>
      <c r="H690" s="9"/>
      <c r="I690" s="9"/>
      <c r="J690" s="17">
        <f>E690-F690</f>
        <v>9825.260000000002</v>
      </c>
      <c r="K690" s="9"/>
      <c r="L690" s="9"/>
      <c r="M690" s="9"/>
    </row>
    <row r="691" spans="1:13" ht="12.75">
      <c r="A691" s="1" t="s">
        <v>13</v>
      </c>
      <c r="B691" s="5" t="s">
        <v>79</v>
      </c>
      <c r="C691" s="5" t="s">
        <v>84</v>
      </c>
      <c r="D691" s="5" t="s">
        <v>29</v>
      </c>
      <c r="E691" s="16">
        <v>728.28</v>
      </c>
      <c r="F691" s="16">
        <v>540.43</v>
      </c>
      <c r="G691" s="8"/>
      <c r="H691" s="9"/>
      <c r="I691" s="9"/>
      <c r="J691" s="17">
        <f>E691-F691</f>
        <v>187.85000000000002</v>
      </c>
      <c r="K691" s="9"/>
      <c r="L691" s="9"/>
      <c r="M691" s="9"/>
    </row>
    <row r="692" spans="1:13" ht="12.75">
      <c r="A692" s="1" t="s">
        <v>13</v>
      </c>
      <c r="B692" s="5" t="s">
        <v>79</v>
      </c>
      <c r="C692" s="5" t="s">
        <v>84</v>
      </c>
      <c r="D692" s="5" t="s">
        <v>30</v>
      </c>
      <c r="E692" s="16">
        <v>104598.92</v>
      </c>
      <c r="F692" s="16">
        <v>67047.91</v>
      </c>
      <c r="G692" s="8"/>
      <c r="H692" s="9"/>
      <c r="I692" s="9"/>
      <c r="J692" s="17">
        <f>E692-F692</f>
        <v>37551.009999999995</v>
      </c>
      <c r="K692" s="9">
        <f>395.8*12</f>
        <v>4749.6</v>
      </c>
      <c r="L692" s="9"/>
      <c r="M692" s="9"/>
    </row>
    <row r="693" spans="1:13" ht="12.75">
      <c r="A693" s="1" t="s">
        <v>13</v>
      </c>
      <c r="B693" s="5" t="s">
        <v>79</v>
      </c>
      <c r="C693" s="5" t="s">
        <v>84</v>
      </c>
      <c r="D693" s="5" t="s">
        <v>31</v>
      </c>
      <c r="E693" s="16">
        <v>820349.52</v>
      </c>
      <c r="F693" s="16">
        <v>609700.6</v>
      </c>
      <c r="G693" s="8"/>
      <c r="H693" s="9"/>
      <c r="I693" s="9"/>
      <c r="J693" s="17">
        <f>E693-F693</f>
        <v>210648.92000000004</v>
      </c>
      <c r="K693" s="9"/>
      <c r="L693" s="9"/>
      <c r="M693" s="9"/>
    </row>
    <row r="694" spans="1:13" ht="12.75">
      <c r="A694" s="1" t="s">
        <v>13</v>
      </c>
      <c r="B694" s="5" t="s">
        <v>79</v>
      </c>
      <c r="C694" s="5" t="s">
        <v>84</v>
      </c>
      <c r="D694" s="5" t="s">
        <v>33</v>
      </c>
      <c r="E694" s="16">
        <v>6198.6</v>
      </c>
      <c r="F694" s="16">
        <v>4609.21</v>
      </c>
      <c r="G694" s="8"/>
      <c r="H694" s="9"/>
      <c r="I694" s="9"/>
      <c r="J694" s="17">
        <f>E694-F694</f>
        <v>1589.3900000000003</v>
      </c>
      <c r="K694" s="9"/>
      <c r="L694" s="9"/>
      <c r="M694" s="9"/>
    </row>
    <row r="695" spans="1:13" ht="12.75">
      <c r="A695" s="1" t="s">
        <v>13</v>
      </c>
      <c r="B695" s="5" t="s">
        <v>79</v>
      </c>
      <c r="C695" s="5" t="s">
        <v>84</v>
      </c>
      <c r="D695" s="5" t="s">
        <v>37</v>
      </c>
      <c r="E695" s="16">
        <v>1516803.5</v>
      </c>
      <c r="F695" s="16">
        <v>1098825.47</v>
      </c>
      <c r="G695" s="8"/>
      <c r="H695" s="9"/>
      <c r="I695" s="9"/>
      <c r="J695" s="17">
        <f>E695-F695</f>
        <v>417978.03</v>
      </c>
      <c r="K695" s="9"/>
      <c r="L695" s="9"/>
      <c r="M695" s="9"/>
    </row>
    <row r="696" spans="2:13" ht="12.75">
      <c r="B696" s="5"/>
      <c r="C696" s="5"/>
      <c r="D696" s="10" t="s">
        <v>38</v>
      </c>
      <c r="E696" s="11">
        <f>E677+E678+E679+E680+E681+E682+E684+E685+E686+E687+E690+E694</f>
        <v>252860.75999999998</v>
      </c>
      <c r="F696" s="11">
        <f>F677+F678+F679+F680+F681+F682+F684+F685+F686+F687+F690+F694</f>
        <v>188130.2</v>
      </c>
      <c r="G696" s="8"/>
      <c r="H696" s="9"/>
      <c r="I696" s="9"/>
      <c r="J696" s="17">
        <f>E696-F696</f>
        <v>64730.55999999997</v>
      </c>
      <c r="K696" s="9"/>
      <c r="L696" s="9"/>
      <c r="M696" s="9"/>
    </row>
    <row r="697" spans="2:13" ht="12.75">
      <c r="B697" s="5"/>
      <c r="C697" s="5"/>
      <c r="D697" s="10" t="s">
        <v>51</v>
      </c>
      <c r="E697" s="11">
        <f>E696+E689+E688</f>
        <v>414024.12</v>
      </c>
      <c r="F697" s="11">
        <f>F696+F689+F688</f>
        <v>308024.32</v>
      </c>
      <c r="G697" s="8"/>
      <c r="H697" s="9"/>
      <c r="I697" s="9"/>
      <c r="J697" s="17">
        <f>E697-F697</f>
        <v>105999.79999999999</v>
      </c>
      <c r="K697" s="9"/>
      <c r="L697" s="9"/>
      <c r="M697" s="9"/>
    </row>
    <row r="698" spans="1:13" ht="12.75">
      <c r="A698" s="1" t="s">
        <v>13</v>
      </c>
      <c r="B698" s="5" t="s">
        <v>79</v>
      </c>
      <c r="C698" s="5" t="s">
        <v>85</v>
      </c>
      <c r="D698" s="5" t="s">
        <v>16</v>
      </c>
      <c r="E698" s="16">
        <v>66520.44</v>
      </c>
      <c r="F698" s="16">
        <v>56546.27</v>
      </c>
      <c r="G698" s="8"/>
      <c r="H698" s="9"/>
      <c r="I698" s="9"/>
      <c r="J698" s="17">
        <f>E698-F698</f>
        <v>9974.170000000006</v>
      </c>
      <c r="K698" s="9"/>
      <c r="L698" s="9"/>
      <c r="M698" s="9"/>
    </row>
    <row r="699" spans="1:13" ht="12.75">
      <c r="A699" s="1" t="s">
        <v>13</v>
      </c>
      <c r="B699" s="5" t="s">
        <v>79</v>
      </c>
      <c r="C699" s="5" t="s">
        <v>85</v>
      </c>
      <c r="D699" s="5" t="s">
        <v>41</v>
      </c>
      <c r="E699" s="16">
        <v>0</v>
      </c>
      <c r="F699" s="16">
        <v>0</v>
      </c>
      <c r="G699" s="8"/>
      <c r="H699" s="9"/>
      <c r="I699" s="9"/>
      <c r="J699" s="17">
        <f>E699-F699</f>
        <v>0</v>
      </c>
      <c r="K699" s="9"/>
      <c r="L699" s="9"/>
      <c r="M699" s="9"/>
    </row>
    <row r="700" spans="1:13" ht="12.75">
      <c r="A700" s="1" t="s">
        <v>13</v>
      </c>
      <c r="B700" s="5" t="s">
        <v>79</v>
      </c>
      <c r="C700" s="5" t="s">
        <v>85</v>
      </c>
      <c r="D700" s="5" t="s">
        <v>49</v>
      </c>
      <c r="E700" s="16">
        <v>6344.1</v>
      </c>
      <c r="F700" s="16">
        <v>5393.68</v>
      </c>
      <c r="G700" s="8"/>
      <c r="H700" s="9"/>
      <c r="I700" s="9"/>
      <c r="J700" s="17">
        <f>E700-F700</f>
        <v>950.4200000000001</v>
      </c>
      <c r="K700" s="9"/>
      <c r="L700" s="9"/>
      <c r="M700" s="9"/>
    </row>
    <row r="701" spans="1:13" ht="12.75">
      <c r="A701" s="1" t="s">
        <v>13</v>
      </c>
      <c r="B701" s="5" t="s">
        <v>79</v>
      </c>
      <c r="C701" s="5" t="s">
        <v>85</v>
      </c>
      <c r="D701" s="5" t="s">
        <v>50</v>
      </c>
      <c r="E701" s="16">
        <v>8882.28</v>
      </c>
      <c r="F701" s="16">
        <v>7557.99</v>
      </c>
      <c r="G701" s="8"/>
      <c r="H701" s="9"/>
      <c r="I701" s="9"/>
      <c r="J701" s="17">
        <f>E701-F701</f>
        <v>1324.2900000000009</v>
      </c>
      <c r="K701" s="9"/>
      <c r="L701" s="9"/>
      <c r="M701" s="9"/>
    </row>
    <row r="702" spans="1:13" ht="12.75">
      <c r="A702" s="1" t="s">
        <v>13</v>
      </c>
      <c r="B702" s="5" t="s">
        <v>79</v>
      </c>
      <c r="C702" s="5" t="s">
        <v>85</v>
      </c>
      <c r="D702" s="5" t="s">
        <v>17</v>
      </c>
      <c r="E702" s="16">
        <v>18306.54</v>
      </c>
      <c r="F702" s="16">
        <v>15562.09</v>
      </c>
      <c r="G702" s="8"/>
      <c r="H702" s="9"/>
      <c r="I702" s="9"/>
      <c r="J702" s="17">
        <f>E702-F702</f>
        <v>2744.4500000000007</v>
      </c>
      <c r="K702" s="9"/>
      <c r="L702" s="9"/>
      <c r="M702" s="9"/>
    </row>
    <row r="703" spans="1:13" ht="12.75">
      <c r="A703" s="1" t="s">
        <v>13</v>
      </c>
      <c r="B703" s="5" t="s">
        <v>79</v>
      </c>
      <c r="C703" s="5" t="s">
        <v>85</v>
      </c>
      <c r="D703" s="5" t="s">
        <v>18</v>
      </c>
      <c r="E703" s="16">
        <v>17581.68</v>
      </c>
      <c r="F703" s="16">
        <v>14943.98</v>
      </c>
      <c r="G703" s="8"/>
      <c r="H703" s="9"/>
      <c r="I703" s="9"/>
      <c r="J703" s="17">
        <f>E703-F703</f>
        <v>2637.7000000000007</v>
      </c>
      <c r="K703" s="9"/>
      <c r="L703" s="9"/>
      <c r="M703" s="9"/>
    </row>
    <row r="704" spans="1:13" ht="12.75">
      <c r="A704" s="1" t="s">
        <v>13</v>
      </c>
      <c r="B704" s="5" t="s">
        <v>79</v>
      </c>
      <c r="C704" s="5" t="s">
        <v>85</v>
      </c>
      <c r="D704" s="5" t="s">
        <v>19</v>
      </c>
      <c r="E704" s="16">
        <v>8519.04</v>
      </c>
      <c r="F704" s="16">
        <v>7248.38</v>
      </c>
      <c r="G704" s="8"/>
      <c r="H704" s="9"/>
      <c r="I704" s="9"/>
      <c r="J704" s="17">
        <f>E704-F704</f>
        <v>1270.6600000000008</v>
      </c>
      <c r="K704" s="9"/>
      <c r="L704" s="9"/>
      <c r="M704" s="9"/>
    </row>
    <row r="705" spans="1:13" ht="12.75">
      <c r="A705" s="1" t="s">
        <v>13</v>
      </c>
      <c r="B705" s="5" t="s">
        <v>79</v>
      </c>
      <c r="C705" s="5" t="s">
        <v>85</v>
      </c>
      <c r="D705" s="5" t="s">
        <v>20</v>
      </c>
      <c r="E705" s="16">
        <v>1994.82</v>
      </c>
      <c r="F705" s="16">
        <v>1684.82</v>
      </c>
      <c r="G705" s="8"/>
      <c r="H705" s="9"/>
      <c r="I705" s="9"/>
      <c r="J705" s="17">
        <f>E705-F705</f>
        <v>310</v>
      </c>
      <c r="K705" s="9"/>
      <c r="L705" s="9"/>
      <c r="M705" s="9"/>
    </row>
    <row r="706" spans="1:13" ht="12.75">
      <c r="A706" s="1" t="s">
        <v>13</v>
      </c>
      <c r="B706" s="5" t="s">
        <v>79</v>
      </c>
      <c r="C706" s="5" t="s">
        <v>85</v>
      </c>
      <c r="D706" s="5" t="s">
        <v>21</v>
      </c>
      <c r="E706" s="16">
        <v>332133.52</v>
      </c>
      <c r="F706" s="16">
        <v>274809.57</v>
      </c>
      <c r="G706" s="8"/>
      <c r="H706" s="9"/>
      <c r="I706" s="9"/>
      <c r="J706" s="17">
        <f>E706-F706</f>
        <v>57323.95000000001</v>
      </c>
      <c r="K706" s="9">
        <f>K715</f>
        <v>8463.84</v>
      </c>
      <c r="L706" s="9"/>
      <c r="M706" s="9"/>
    </row>
    <row r="707" spans="1:13" ht="12.75">
      <c r="A707" s="1" t="s">
        <v>13</v>
      </c>
      <c r="B707" s="5" t="s">
        <v>79</v>
      </c>
      <c r="C707" s="5" t="s">
        <v>85</v>
      </c>
      <c r="D707" s="5" t="s">
        <v>22</v>
      </c>
      <c r="E707" s="16">
        <v>9426.18</v>
      </c>
      <c r="F707" s="16">
        <v>8005.7</v>
      </c>
      <c r="G707" s="8"/>
      <c r="H707" s="9"/>
      <c r="I707" s="9"/>
      <c r="J707" s="17">
        <f>E707-F707</f>
        <v>1420.4800000000005</v>
      </c>
      <c r="K707" s="9"/>
      <c r="L707" s="9"/>
      <c r="M707" s="9"/>
    </row>
    <row r="708" spans="1:13" ht="12.75">
      <c r="A708" s="1" t="s">
        <v>13</v>
      </c>
      <c r="B708" s="5" t="s">
        <v>79</v>
      </c>
      <c r="C708" s="5" t="s">
        <v>85</v>
      </c>
      <c r="D708" s="5" t="s">
        <v>23</v>
      </c>
      <c r="E708" s="16">
        <v>41144.7</v>
      </c>
      <c r="F708" s="16">
        <v>34972.25</v>
      </c>
      <c r="G708" s="8"/>
      <c r="H708" s="9"/>
      <c r="I708" s="9"/>
      <c r="J708" s="17">
        <f>E708-F708</f>
        <v>6172.449999999997</v>
      </c>
      <c r="K708" s="9"/>
      <c r="L708" s="9"/>
      <c r="M708" s="9"/>
    </row>
    <row r="709" spans="1:13" ht="12.75">
      <c r="A709" s="1" t="s">
        <v>13</v>
      </c>
      <c r="B709" s="5" t="s">
        <v>79</v>
      </c>
      <c r="C709" s="5" t="s">
        <v>85</v>
      </c>
      <c r="D709" s="5" t="s">
        <v>24</v>
      </c>
      <c r="E709" s="16">
        <v>181.44</v>
      </c>
      <c r="F709" s="16">
        <v>171.1</v>
      </c>
      <c r="G709" s="8"/>
      <c r="H709" s="9"/>
      <c r="I709" s="9"/>
      <c r="J709" s="17">
        <f>E709-F709</f>
        <v>10.340000000000003</v>
      </c>
      <c r="K709" s="9"/>
      <c r="L709" s="9"/>
      <c r="M709" s="9"/>
    </row>
    <row r="710" spans="1:13" ht="12.75">
      <c r="A710" s="1" t="s">
        <v>13</v>
      </c>
      <c r="B710" s="5" t="s">
        <v>79</v>
      </c>
      <c r="C710" s="5" t="s">
        <v>85</v>
      </c>
      <c r="D710" s="5" t="s">
        <v>25</v>
      </c>
      <c r="E710" s="16">
        <v>176360.16</v>
      </c>
      <c r="F710" s="16">
        <v>149919.17</v>
      </c>
      <c r="G710" s="8"/>
      <c r="H710" s="9"/>
      <c r="I710" s="9"/>
      <c r="J710" s="17">
        <f>E710-F710</f>
        <v>26440.98999999999</v>
      </c>
      <c r="K710" s="9"/>
      <c r="L710" s="9"/>
      <c r="M710" s="9"/>
    </row>
    <row r="711" spans="1:13" ht="12.75">
      <c r="A711" s="1" t="s">
        <v>13</v>
      </c>
      <c r="B711" s="5" t="s">
        <v>79</v>
      </c>
      <c r="C711" s="5" t="s">
        <v>85</v>
      </c>
      <c r="D711" s="10" t="s">
        <v>26</v>
      </c>
      <c r="E711" s="11">
        <v>143371.86</v>
      </c>
      <c r="F711" s="11">
        <v>121886.08</v>
      </c>
      <c r="G711" s="8">
        <v>46420.37</v>
      </c>
      <c r="H711" s="17">
        <f>E711-G711</f>
        <v>96951.48999999999</v>
      </c>
      <c r="I711" s="9"/>
      <c r="J711" s="17">
        <f>E711-F711</f>
        <v>21485.779999999984</v>
      </c>
      <c r="K711" s="9"/>
      <c r="L711" s="9"/>
      <c r="M711" s="9"/>
    </row>
    <row r="712" spans="1:13" ht="12.75">
      <c r="A712" s="1" t="s">
        <v>13</v>
      </c>
      <c r="B712" s="5" t="s">
        <v>79</v>
      </c>
      <c r="C712" s="18" t="s">
        <v>85</v>
      </c>
      <c r="D712" s="18" t="s">
        <v>28</v>
      </c>
      <c r="E712" s="19">
        <v>130321.98</v>
      </c>
      <c r="F712" s="19">
        <v>110757.63</v>
      </c>
      <c r="G712" s="8"/>
      <c r="H712" s="9"/>
      <c r="I712" s="9"/>
      <c r="J712" s="17">
        <f>E712-F712</f>
        <v>19564.34999999999</v>
      </c>
      <c r="K712" s="9"/>
      <c r="L712" s="9"/>
      <c r="M712" s="9"/>
    </row>
    <row r="713" spans="1:13" ht="12.75">
      <c r="A713" s="1" t="s">
        <v>13</v>
      </c>
      <c r="B713" s="5" t="s">
        <v>79</v>
      </c>
      <c r="C713" s="5" t="s">
        <v>85</v>
      </c>
      <c r="D713" s="5" t="s">
        <v>54</v>
      </c>
      <c r="E713" s="16">
        <v>65071.02</v>
      </c>
      <c r="F713" s="16">
        <v>55310.13</v>
      </c>
      <c r="G713" s="8"/>
      <c r="H713" s="9"/>
      <c r="I713" s="9"/>
      <c r="J713" s="17">
        <f>E713-F713</f>
        <v>9760.89</v>
      </c>
      <c r="K713" s="9"/>
      <c r="L713" s="9"/>
      <c r="M713" s="9"/>
    </row>
    <row r="714" spans="1:13" ht="12.75">
      <c r="A714" s="1" t="s">
        <v>13</v>
      </c>
      <c r="B714" s="5" t="s">
        <v>79</v>
      </c>
      <c r="C714" s="5" t="s">
        <v>85</v>
      </c>
      <c r="D714" s="5" t="s">
        <v>29</v>
      </c>
      <c r="E714" s="16">
        <v>1519.92</v>
      </c>
      <c r="F714" s="16">
        <v>1289.09</v>
      </c>
      <c r="G714" s="8"/>
      <c r="H714" s="9"/>
      <c r="I714" s="9"/>
      <c r="J714" s="17">
        <f>E714-F714</f>
        <v>230.83000000000015</v>
      </c>
      <c r="K714" s="9"/>
      <c r="L714" s="9"/>
      <c r="M714" s="9"/>
    </row>
    <row r="715" spans="1:13" ht="12.75">
      <c r="A715" s="1" t="s">
        <v>13</v>
      </c>
      <c r="B715" s="5" t="s">
        <v>79</v>
      </c>
      <c r="C715" s="5" t="s">
        <v>85</v>
      </c>
      <c r="D715" s="5" t="s">
        <v>30</v>
      </c>
      <c r="E715" s="16">
        <v>196162.67</v>
      </c>
      <c r="F715" s="16">
        <v>162317.34</v>
      </c>
      <c r="G715" s="8"/>
      <c r="H715" s="9"/>
      <c r="I715" s="9"/>
      <c r="J715" s="17">
        <f>E715-F715</f>
        <v>33845.330000000016</v>
      </c>
      <c r="K715" s="9">
        <f>705.32*12</f>
        <v>8463.84</v>
      </c>
      <c r="L715" s="9"/>
      <c r="M715" s="9"/>
    </row>
    <row r="716" spans="1:13" ht="12.75">
      <c r="A716" s="1" t="s">
        <v>13</v>
      </c>
      <c r="B716" s="5" t="s">
        <v>79</v>
      </c>
      <c r="C716" s="5" t="s">
        <v>85</v>
      </c>
      <c r="D716" s="5" t="s">
        <v>31</v>
      </c>
      <c r="E716" s="16">
        <v>1353843.56</v>
      </c>
      <c r="F716" s="16">
        <v>1136314.56</v>
      </c>
      <c r="G716" s="8"/>
      <c r="H716" s="9"/>
      <c r="I716" s="9"/>
      <c r="J716" s="17">
        <f>E716-F716</f>
        <v>217529</v>
      </c>
      <c r="K716" s="9"/>
      <c r="L716" s="9"/>
      <c r="M716" s="9"/>
    </row>
    <row r="717" spans="1:13" ht="12.75">
      <c r="A717" s="1" t="s">
        <v>13</v>
      </c>
      <c r="B717" s="5" t="s">
        <v>79</v>
      </c>
      <c r="C717" s="5" t="s">
        <v>85</v>
      </c>
      <c r="D717" s="5" t="s">
        <v>33</v>
      </c>
      <c r="E717" s="16">
        <v>10512.9</v>
      </c>
      <c r="F717" s="16">
        <v>8932.31</v>
      </c>
      <c r="G717" s="8"/>
      <c r="H717" s="9"/>
      <c r="I717" s="9"/>
      <c r="J717" s="17">
        <f>E717-F717</f>
        <v>1580.5900000000001</v>
      </c>
      <c r="K717" s="9"/>
      <c r="L717" s="9"/>
      <c r="M717" s="9"/>
    </row>
    <row r="718" spans="1:13" ht="12.75">
      <c r="A718" s="1" t="s">
        <v>13</v>
      </c>
      <c r="B718" s="5" t="s">
        <v>79</v>
      </c>
      <c r="C718" s="5" t="s">
        <v>85</v>
      </c>
      <c r="D718" s="5" t="s">
        <v>37</v>
      </c>
      <c r="E718" s="16">
        <v>2588198.81</v>
      </c>
      <c r="F718" s="16">
        <v>2173622.14</v>
      </c>
      <c r="G718" s="8"/>
      <c r="H718" s="9"/>
      <c r="I718" s="9"/>
      <c r="J718" s="17">
        <f>E718-F718</f>
        <v>414576.6699999999</v>
      </c>
      <c r="K718" s="9"/>
      <c r="L718" s="9"/>
      <c r="M718" s="9"/>
    </row>
    <row r="719" spans="2:13" ht="12.75">
      <c r="B719" s="5"/>
      <c r="C719" s="5"/>
      <c r="D719" s="10" t="s">
        <v>38</v>
      </c>
      <c r="E719" s="11">
        <f>E698+E699+E700+E701+E702+E703+E704+E705+E707+E708+E709+E710+E713+E717</f>
        <v>430845.30000000005</v>
      </c>
      <c r="F719" s="11">
        <f>F698+F699+F700+F701+F702+F703+F704+F705+F707+F708+F709+F710+F713+F717</f>
        <v>366247.87000000005</v>
      </c>
      <c r="G719" s="8"/>
      <c r="H719" s="9"/>
      <c r="I719" s="9"/>
      <c r="J719" s="17">
        <f>E719-F719</f>
        <v>64597.42999999999</v>
      </c>
      <c r="K719" s="9"/>
      <c r="L719" s="9"/>
      <c r="M719" s="9"/>
    </row>
    <row r="720" spans="2:13" ht="12.75">
      <c r="B720" s="5"/>
      <c r="C720" s="5"/>
      <c r="D720" s="10" t="s">
        <v>51</v>
      </c>
      <c r="E720" s="11">
        <f>E719+E712+E711</f>
        <v>704539.14</v>
      </c>
      <c r="F720" s="11">
        <f>F719+F712+F711</f>
        <v>598891.5800000001</v>
      </c>
      <c r="G720" s="8"/>
      <c r="H720" s="9"/>
      <c r="I720" s="9"/>
      <c r="J720" s="17">
        <f>E720-F720</f>
        <v>105647.55999999994</v>
      </c>
      <c r="K720" s="9"/>
      <c r="L720" s="9"/>
      <c r="M720" s="9"/>
    </row>
    <row r="721" spans="1:13" ht="12.75">
      <c r="A721" s="1" t="s">
        <v>13</v>
      </c>
      <c r="B721" s="5" t="s">
        <v>79</v>
      </c>
      <c r="C721" s="5" t="s">
        <v>86</v>
      </c>
      <c r="D721" s="5" t="s">
        <v>16</v>
      </c>
      <c r="E721" s="16">
        <v>32805.24</v>
      </c>
      <c r="F721" s="16">
        <v>26879.37</v>
      </c>
      <c r="G721" s="8"/>
      <c r="H721" s="9"/>
      <c r="I721" s="9"/>
      <c r="J721" s="17">
        <f>E721-F721</f>
        <v>5925.869999999999</v>
      </c>
      <c r="K721" s="9"/>
      <c r="L721" s="9"/>
      <c r="M721" s="9"/>
    </row>
    <row r="722" spans="1:13" ht="12.75">
      <c r="A722" s="1" t="s">
        <v>13</v>
      </c>
      <c r="B722" s="5" t="s">
        <v>79</v>
      </c>
      <c r="C722" s="5" t="s">
        <v>86</v>
      </c>
      <c r="D722" s="5" t="s">
        <v>49</v>
      </c>
      <c r="E722" s="16">
        <v>3128.52</v>
      </c>
      <c r="F722" s="16">
        <v>2563.9</v>
      </c>
      <c r="G722" s="8"/>
      <c r="H722" s="9"/>
      <c r="I722" s="9"/>
      <c r="J722" s="17">
        <f>E722-F722</f>
        <v>564.6199999999999</v>
      </c>
      <c r="K722" s="9"/>
      <c r="L722" s="9"/>
      <c r="M722" s="9"/>
    </row>
    <row r="723" spans="1:13" ht="12.75">
      <c r="A723" s="1" t="s">
        <v>13</v>
      </c>
      <c r="B723" s="5" t="s">
        <v>79</v>
      </c>
      <c r="C723" s="5" t="s">
        <v>86</v>
      </c>
      <c r="D723" s="5" t="s">
        <v>50</v>
      </c>
      <c r="E723" s="16">
        <v>4380.42</v>
      </c>
      <c r="F723" s="16">
        <v>3593.28</v>
      </c>
      <c r="G723" s="8"/>
      <c r="H723" s="9"/>
      <c r="I723" s="9"/>
      <c r="J723" s="17">
        <f>E723-F723</f>
        <v>787.1399999999999</v>
      </c>
      <c r="K723" s="9"/>
      <c r="L723" s="9"/>
      <c r="M723" s="9"/>
    </row>
    <row r="724" spans="1:13" ht="12.75">
      <c r="A724" s="1" t="s">
        <v>13</v>
      </c>
      <c r="B724" s="5" t="s">
        <v>79</v>
      </c>
      <c r="C724" s="5" t="s">
        <v>86</v>
      </c>
      <c r="D724" s="5" t="s">
        <v>17</v>
      </c>
      <c r="E724" s="16">
        <v>9028.32</v>
      </c>
      <c r="F724" s="16">
        <v>7397.66</v>
      </c>
      <c r="G724" s="8"/>
      <c r="H724" s="9"/>
      <c r="I724" s="9"/>
      <c r="J724" s="17">
        <f>E724-F724</f>
        <v>1630.6599999999999</v>
      </c>
      <c r="K724" s="9"/>
      <c r="L724" s="9"/>
      <c r="M724" s="9"/>
    </row>
    <row r="725" spans="1:13" ht="12.75">
      <c r="A725" s="1" t="s">
        <v>13</v>
      </c>
      <c r="B725" s="5" t="s">
        <v>79</v>
      </c>
      <c r="C725" s="5" t="s">
        <v>86</v>
      </c>
      <c r="D725" s="5" t="s">
        <v>18</v>
      </c>
      <c r="E725" s="16">
        <v>8670.72</v>
      </c>
      <c r="F725" s="16">
        <v>7103.63</v>
      </c>
      <c r="G725" s="8"/>
      <c r="H725" s="9"/>
      <c r="I725" s="9"/>
      <c r="J725" s="17">
        <f>E725-F725</f>
        <v>1567.0899999999992</v>
      </c>
      <c r="K725" s="9"/>
      <c r="L725" s="9"/>
      <c r="M725" s="9"/>
    </row>
    <row r="726" spans="1:13" ht="12.75">
      <c r="A726" s="1" t="s">
        <v>13</v>
      </c>
      <c r="B726" s="5" t="s">
        <v>79</v>
      </c>
      <c r="C726" s="5" t="s">
        <v>86</v>
      </c>
      <c r="D726" s="5" t="s">
        <v>19</v>
      </c>
      <c r="E726" s="16">
        <v>4201.26</v>
      </c>
      <c r="F726" s="16">
        <v>3445.99</v>
      </c>
      <c r="G726" s="8"/>
      <c r="H726" s="9"/>
      <c r="I726" s="9"/>
      <c r="J726" s="17">
        <f>E726-F726</f>
        <v>755.2700000000004</v>
      </c>
      <c r="K726" s="9"/>
      <c r="L726" s="9"/>
      <c r="M726" s="9"/>
    </row>
    <row r="727" spans="1:13" ht="12.75">
      <c r="A727" s="1" t="s">
        <v>13</v>
      </c>
      <c r="B727" s="5" t="s">
        <v>79</v>
      </c>
      <c r="C727" s="5" t="s">
        <v>86</v>
      </c>
      <c r="D727" s="5" t="s">
        <v>20</v>
      </c>
      <c r="E727" s="16">
        <v>983.58</v>
      </c>
      <c r="F727" s="16">
        <v>799.98</v>
      </c>
      <c r="G727" s="8"/>
      <c r="H727" s="9"/>
      <c r="I727" s="9"/>
      <c r="J727" s="17">
        <f>E727-F727</f>
        <v>183.60000000000002</v>
      </c>
      <c r="K727" s="9"/>
      <c r="L727" s="9"/>
      <c r="M727" s="9"/>
    </row>
    <row r="728" spans="1:13" ht="12.75">
      <c r="A728" s="1" t="s">
        <v>13</v>
      </c>
      <c r="B728" s="5" t="s">
        <v>79</v>
      </c>
      <c r="C728" s="5" t="s">
        <v>86</v>
      </c>
      <c r="D728" s="5" t="s">
        <v>21</v>
      </c>
      <c r="E728" s="16">
        <v>85922.84</v>
      </c>
      <c r="F728" s="16">
        <v>74570.14</v>
      </c>
      <c r="G728" s="8"/>
      <c r="H728" s="9"/>
      <c r="I728" s="9"/>
      <c r="J728" s="17">
        <f>E728-F728</f>
        <v>11352.699999999997</v>
      </c>
      <c r="K728" s="9">
        <f>K737</f>
        <v>2227.92</v>
      </c>
      <c r="L728" s="9"/>
      <c r="M728" s="9"/>
    </row>
    <row r="729" spans="1:13" ht="12.75">
      <c r="A729" s="1" t="s">
        <v>13</v>
      </c>
      <c r="B729" s="5" t="s">
        <v>79</v>
      </c>
      <c r="C729" s="5" t="s">
        <v>86</v>
      </c>
      <c r="D729" s="5" t="s">
        <v>22</v>
      </c>
      <c r="E729" s="16">
        <v>4648.62</v>
      </c>
      <c r="F729" s="16">
        <v>3804.99</v>
      </c>
      <c r="G729" s="8"/>
      <c r="H729" s="9"/>
      <c r="I729" s="9"/>
      <c r="J729" s="17">
        <f>E729-F729</f>
        <v>843.6300000000001</v>
      </c>
      <c r="K729" s="9"/>
      <c r="L729" s="9"/>
      <c r="M729" s="9"/>
    </row>
    <row r="730" spans="1:13" ht="12.75">
      <c r="A730" s="1" t="s">
        <v>13</v>
      </c>
      <c r="B730" s="5" t="s">
        <v>79</v>
      </c>
      <c r="C730" s="5" t="s">
        <v>86</v>
      </c>
      <c r="D730" s="5" t="s">
        <v>23</v>
      </c>
      <c r="E730" s="16">
        <v>20291.16</v>
      </c>
      <c r="F730" s="16">
        <v>16624.03</v>
      </c>
      <c r="G730" s="8"/>
      <c r="H730" s="9"/>
      <c r="I730" s="9"/>
      <c r="J730" s="17">
        <f>E730-F730</f>
        <v>3667.130000000001</v>
      </c>
      <c r="K730" s="9"/>
      <c r="L730" s="9"/>
      <c r="M730" s="9"/>
    </row>
    <row r="731" spans="1:13" ht="12.75">
      <c r="A731" s="1" t="s">
        <v>13</v>
      </c>
      <c r="B731" s="5" t="s">
        <v>79</v>
      </c>
      <c r="C731" s="5" t="s">
        <v>86</v>
      </c>
      <c r="D731" s="5" t="s">
        <v>24</v>
      </c>
      <c r="E731" s="16">
        <v>89.46</v>
      </c>
      <c r="F731" s="16">
        <v>82.49</v>
      </c>
      <c r="G731" s="8"/>
      <c r="H731" s="9"/>
      <c r="I731" s="9"/>
      <c r="J731" s="17">
        <f>E731-F731</f>
        <v>6.969999999999999</v>
      </c>
      <c r="K731" s="9"/>
      <c r="L731" s="9"/>
      <c r="M731" s="9"/>
    </row>
    <row r="732" spans="1:13" ht="12.75">
      <c r="A732" s="1" t="s">
        <v>13</v>
      </c>
      <c r="B732" s="5" t="s">
        <v>79</v>
      </c>
      <c r="C732" s="5" t="s">
        <v>86</v>
      </c>
      <c r="D732" s="5" t="s">
        <v>25</v>
      </c>
      <c r="E732" s="16">
        <v>86974.74</v>
      </c>
      <c r="F732" s="16">
        <v>71265.14</v>
      </c>
      <c r="G732" s="8"/>
      <c r="H732" s="9"/>
      <c r="I732" s="9"/>
      <c r="J732" s="17">
        <f>E732-F732</f>
        <v>15709.600000000006</v>
      </c>
      <c r="K732" s="9"/>
      <c r="L732" s="9"/>
      <c r="M732" s="9"/>
    </row>
    <row r="733" spans="1:13" ht="12.75">
      <c r="A733" s="1" t="s">
        <v>13</v>
      </c>
      <c r="B733" s="5" t="s">
        <v>79</v>
      </c>
      <c r="C733" s="5" t="s">
        <v>86</v>
      </c>
      <c r="D733" s="10" t="s">
        <v>26</v>
      </c>
      <c r="E733" s="11">
        <v>70706.04</v>
      </c>
      <c r="F733" s="11">
        <v>57940.08</v>
      </c>
      <c r="G733" s="8">
        <v>77592.47</v>
      </c>
      <c r="H733" s="17">
        <f>E733-G733</f>
        <v>-6886.430000000008</v>
      </c>
      <c r="I733" s="9"/>
      <c r="J733" s="17">
        <f>E733-F733</f>
        <v>12765.959999999992</v>
      </c>
      <c r="K733" s="9"/>
      <c r="L733" s="9"/>
      <c r="M733" s="9"/>
    </row>
    <row r="734" spans="1:13" ht="12.75">
      <c r="A734" s="1" t="s">
        <v>13</v>
      </c>
      <c r="B734" s="5" t="s">
        <v>79</v>
      </c>
      <c r="C734" s="18" t="s">
        <v>86</v>
      </c>
      <c r="D734" s="18" t="s">
        <v>28</v>
      </c>
      <c r="E734" s="19">
        <v>64269.9</v>
      </c>
      <c r="F734" s="19">
        <v>52647.31</v>
      </c>
      <c r="G734" s="8"/>
      <c r="H734" s="9"/>
      <c r="I734" s="9"/>
      <c r="J734" s="17">
        <f>E734-F734</f>
        <v>11622.590000000004</v>
      </c>
      <c r="K734" s="9"/>
      <c r="L734" s="9"/>
      <c r="M734" s="9"/>
    </row>
    <row r="735" spans="1:13" ht="12.75">
      <c r="A735" s="1" t="s">
        <v>13</v>
      </c>
      <c r="B735" s="5" t="s">
        <v>79</v>
      </c>
      <c r="C735" s="5" t="s">
        <v>86</v>
      </c>
      <c r="D735" s="5" t="s">
        <v>54</v>
      </c>
      <c r="E735" s="16">
        <v>32090.7</v>
      </c>
      <c r="F735" s="16">
        <v>26291.68</v>
      </c>
      <c r="G735" s="8"/>
      <c r="H735" s="9"/>
      <c r="I735" s="9"/>
      <c r="J735" s="17">
        <f>E735-F735</f>
        <v>5799.02</v>
      </c>
      <c r="K735" s="9"/>
      <c r="L735" s="9"/>
      <c r="M735" s="9"/>
    </row>
    <row r="736" spans="1:13" ht="12.75">
      <c r="A736" s="1" t="s">
        <v>13</v>
      </c>
      <c r="B736" s="5" t="s">
        <v>79</v>
      </c>
      <c r="C736" s="5" t="s">
        <v>86</v>
      </c>
      <c r="D736" s="5" t="s">
        <v>29</v>
      </c>
      <c r="E736" s="16">
        <v>727.86</v>
      </c>
      <c r="F736" s="16">
        <v>594.83</v>
      </c>
      <c r="G736" s="8"/>
      <c r="H736" s="9"/>
      <c r="I736" s="9"/>
      <c r="J736" s="17">
        <f>E736-F736</f>
        <v>133.02999999999997</v>
      </c>
      <c r="K736" s="9"/>
      <c r="L736" s="9"/>
      <c r="M736" s="9"/>
    </row>
    <row r="737" spans="1:13" ht="12.75">
      <c r="A737" s="1" t="s">
        <v>13</v>
      </c>
      <c r="B737" s="5" t="s">
        <v>79</v>
      </c>
      <c r="C737" s="5" t="s">
        <v>86</v>
      </c>
      <c r="D737" s="5" t="s">
        <v>30</v>
      </c>
      <c r="E737" s="16">
        <v>50747.42</v>
      </c>
      <c r="F737" s="16">
        <v>44044.96</v>
      </c>
      <c r="G737" s="8"/>
      <c r="H737" s="9"/>
      <c r="I737" s="9"/>
      <c r="J737" s="17">
        <f>E737-F737</f>
        <v>6702.459999999999</v>
      </c>
      <c r="K737" s="9">
        <f>185.66*12</f>
        <v>2227.92</v>
      </c>
      <c r="L737" s="9"/>
      <c r="M737" s="9"/>
    </row>
    <row r="738" spans="1:13" ht="12.75">
      <c r="A738" s="1" t="s">
        <v>13</v>
      </c>
      <c r="B738" s="5" t="s">
        <v>79</v>
      </c>
      <c r="C738" s="5" t="s">
        <v>86</v>
      </c>
      <c r="D738" s="5" t="s">
        <v>33</v>
      </c>
      <c r="E738" s="16">
        <v>5184.36</v>
      </c>
      <c r="F738" s="16">
        <v>4245.54</v>
      </c>
      <c r="G738" s="8"/>
      <c r="H738" s="9"/>
      <c r="I738" s="9"/>
      <c r="J738" s="17">
        <f>E738-F738</f>
        <v>938.8199999999997</v>
      </c>
      <c r="K738" s="9"/>
      <c r="L738" s="9"/>
      <c r="M738" s="9"/>
    </row>
    <row r="739" spans="1:13" ht="12.75">
      <c r="A739" s="1" t="s">
        <v>13</v>
      </c>
      <c r="B739" s="5" t="s">
        <v>79</v>
      </c>
      <c r="C739" s="5" t="s">
        <v>86</v>
      </c>
      <c r="D739" s="5" t="s">
        <v>37</v>
      </c>
      <c r="E739" s="16">
        <v>484851.16</v>
      </c>
      <c r="F739" s="16">
        <v>403895</v>
      </c>
      <c r="G739" s="8"/>
      <c r="H739" s="9"/>
      <c r="I739" s="9"/>
      <c r="J739" s="17">
        <f>E739-F739</f>
        <v>80956.15999999997</v>
      </c>
      <c r="K739" s="9"/>
      <c r="L739" s="9"/>
      <c r="M739" s="9"/>
    </row>
    <row r="740" spans="2:13" ht="12.75">
      <c r="B740" s="5"/>
      <c r="C740" s="5"/>
      <c r="D740" s="10" t="s">
        <v>38</v>
      </c>
      <c r="E740" s="11">
        <f>E721+E722+E723+E724+E725+E726+E727+E729+E730+E731+E732+E735+E738</f>
        <v>212477.1</v>
      </c>
      <c r="F740" s="11">
        <f>F721+F722+F723+F724+F725+F726+F727+F729+F730+F731+F732+F735+F738</f>
        <v>174097.68000000002</v>
      </c>
      <c r="G740" s="8"/>
      <c r="H740" s="9"/>
      <c r="I740" s="9"/>
      <c r="J740" s="17">
        <f>E740-F740</f>
        <v>38379.419999999984</v>
      </c>
      <c r="K740" s="9"/>
      <c r="L740" s="9"/>
      <c r="M740" s="9"/>
    </row>
    <row r="741" spans="2:13" ht="12.75">
      <c r="B741" s="5"/>
      <c r="C741" s="5"/>
      <c r="D741" s="10" t="s">
        <v>51</v>
      </c>
      <c r="E741" s="11">
        <f>E740+E734+E733</f>
        <v>347453.04</v>
      </c>
      <c r="F741" s="11">
        <f>F740+F734+F733</f>
        <v>284685.07</v>
      </c>
      <c r="G741" s="8"/>
      <c r="H741" s="9"/>
      <c r="I741" s="9"/>
      <c r="J741" s="17">
        <f>E741-F741</f>
        <v>62767.96999999997</v>
      </c>
      <c r="K741" s="9"/>
      <c r="L741" s="9"/>
      <c r="M741" s="9"/>
    </row>
    <row r="742" spans="1:13" ht="12.75">
      <c r="A742" s="1" t="s">
        <v>13</v>
      </c>
      <c r="B742" s="5" t="s">
        <v>79</v>
      </c>
      <c r="C742" s="5" t="s">
        <v>87</v>
      </c>
      <c r="D742" s="5" t="s">
        <v>16</v>
      </c>
      <c r="E742" s="16">
        <v>85193.64</v>
      </c>
      <c r="F742" s="16">
        <v>76145.86</v>
      </c>
      <c r="G742" s="8"/>
      <c r="H742" s="9"/>
      <c r="I742" s="9"/>
      <c r="J742" s="17">
        <f>E742-F742</f>
        <v>9047.779999999999</v>
      </c>
      <c r="K742" s="9"/>
      <c r="L742" s="9"/>
      <c r="M742" s="9"/>
    </row>
    <row r="743" spans="1:13" ht="12.75">
      <c r="A743" s="1" t="s">
        <v>13</v>
      </c>
      <c r="B743" s="5" t="s">
        <v>79</v>
      </c>
      <c r="C743" s="5" t="s">
        <v>87</v>
      </c>
      <c r="D743" s="5" t="s">
        <v>41</v>
      </c>
      <c r="E743" s="16">
        <v>0</v>
      </c>
      <c r="F743" s="16">
        <v>0</v>
      </c>
      <c r="G743" s="8"/>
      <c r="H743" s="9"/>
      <c r="I743" s="9"/>
      <c r="J743" s="17">
        <f>E743-F743</f>
        <v>0</v>
      </c>
      <c r="K743" s="9"/>
      <c r="L743" s="9"/>
      <c r="M743" s="9"/>
    </row>
    <row r="744" spans="1:13" ht="12.75">
      <c r="A744" s="1" t="s">
        <v>13</v>
      </c>
      <c r="B744" s="5" t="s">
        <v>79</v>
      </c>
      <c r="C744" s="5" t="s">
        <v>87</v>
      </c>
      <c r="D744" s="5" t="s">
        <v>49</v>
      </c>
      <c r="E744" s="16">
        <v>8124.6</v>
      </c>
      <c r="F744" s="16">
        <v>7262.8</v>
      </c>
      <c r="G744" s="8"/>
      <c r="H744" s="9"/>
      <c r="I744" s="9"/>
      <c r="J744" s="17">
        <f>E744-F744</f>
        <v>861.8000000000002</v>
      </c>
      <c r="K744" s="9"/>
      <c r="L744" s="9"/>
      <c r="M744" s="9"/>
    </row>
    <row r="745" spans="1:13" ht="12.75">
      <c r="A745" s="1" t="s">
        <v>13</v>
      </c>
      <c r="B745" s="5" t="s">
        <v>79</v>
      </c>
      <c r="C745" s="5" t="s">
        <v>87</v>
      </c>
      <c r="D745" s="5" t="s">
        <v>50</v>
      </c>
      <c r="E745" s="16">
        <v>11375.88</v>
      </c>
      <c r="F745" s="16">
        <v>10177.48</v>
      </c>
      <c r="G745" s="8"/>
      <c r="H745" s="9"/>
      <c r="I745" s="9"/>
      <c r="J745" s="17">
        <f>E745-F745</f>
        <v>1198.3999999999996</v>
      </c>
      <c r="K745" s="9"/>
      <c r="L745" s="9"/>
      <c r="M745" s="9"/>
    </row>
    <row r="746" spans="1:13" ht="12.75">
      <c r="A746" s="1" t="s">
        <v>13</v>
      </c>
      <c r="B746" s="5" t="s">
        <v>79</v>
      </c>
      <c r="C746" s="5" t="s">
        <v>87</v>
      </c>
      <c r="D746" s="5" t="s">
        <v>17</v>
      </c>
      <c r="E746" s="16">
        <v>23446.14</v>
      </c>
      <c r="F746" s="16">
        <v>20956.74</v>
      </c>
      <c r="G746" s="8"/>
      <c r="H746" s="9"/>
      <c r="I746" s="9"/>
      <c r="J746" s="17">
        <f>E746-F746</f>
        <v>2489.399999999998</v>
      </c>
      <c r="K746" s="9"/>
      <c r="L746" s="9"/>
      <c r="M746" s="9"/>
    </row>
    <row r="747" spans="1:13" ht="12.75">
      <c r="A747" s="1" t="s">
        <v>13</v>
      </c>
      <c r="B747" s="5" t="s">
        <v>79</v>
      </c>
      <c r="C747" s="5" t="s">
        <v>87</v>
      </c>
      <c r="D747" s="5" t="s">
        <v>18</v>
      </c>
      <c r="E747" s="16">
        <v>22516.98</v>
      </c>
      <c r="F747" s="16">
        <v>20123.67</v>
      </c>
      <c r="G747" s="8"/>
      <c r="H747" s="9"/>
      <c r="I747" s="9"/>
      <c r="J747" s="17">
        <f>E747-F747</f>
        <v>2393.3100000000013</v>
      </c>
      <c r="K747" s="9"/>
      <c r="L747" s="9"/>
      <c r="M747" s="9"/>
    </row>
    <row r="748" spans="1:13" ht="12.75">
      <c r="A748" s="1" t="s">
        <v>13</v>
      </c>
      <c r="B748" s="5" t="s">
        <v>79</v>
      </c>
      <c r="C748" s="5" t="s">
        <v>87</v>
      </c>
      <c r="D748" s="5" t="s">
        <v>19</v>
      </c>
      <c r="E748" s="16">
        <v>10910.82</v>
      </c>
      <c r="F748" s="16">
        <v>9760.64</v>
      </c>
      <c r="G748" s="8"/>
      <c r="H748" s="9"/>
      <c r="I748" s="9"/>
      <c r="J748" s="17">
        <f>E748-F748</f>
        <v>1150.1800000000003</v>
      </c>
      <c r="K748" s="9"/>
      <c r="L748" s="9"/>
      <c r="M748" s="9"/>
    </row>
    <row r="749" spans="1:13" ht="12.75">
      <c r="A749" s="1" t="s">
        <v>13</v>
      </c>
      <c r="B749" s="5" t="s">
        <v>79</v>
      </c>
      <c r="C749" s="5" t="s">
        <v>87</v>
      </c>
      <c r="D749" s="5" t="s">
        <v>20</v>
      </c>
      <c r="E749" s="16">
        <v>2554.5</v>
      </c>
      <c r="F749" s="16">
        <v>2269.28</v>
      </c>
      <c r="G749" s="8"/>
      <c r="H749" s="9"/>
      <c r="I749" s="9"/>
      <c r="J749" s="17">
        <f>E749-F749</f>
        <v>285.2199999999998</v>
      </c>
      <c r="K749" s="9"/>
      <c r="L749" s="9"/>
      <c r="M749" s="9"/>
    </row>
    <row r="750" spans="1:13" ht="12.75">
      <c r="A750" s="1" t="s">
        <v>13</v>
      </c>
      <c r="B750" s="5" t="s">
        <v>79</v>
      </c>
      <c r="C750" s="5" t="s">
        <v>87</v>
      </c>
      <c r="D750" s="5" t="s">
        <v>21</v>
      </c>
      <c r="E750" s="16">
        <v>442560.52</v>
      </c>
      <c r="F750" s="16">
        <v>384960.59</v>
      </c>
      <c r="G750" s="8"/>
      <c r="H750" s="9"/>
      <c r="I750" s="9"/>
      <c r="J750" s="17">
        <f>E750-F750</f>
        <v>57599.92999999999</v>
      </c>
      <c r="K750" s="9">
        <f>K759</f>
        <v>11838.599999999999</v>
      </c>
      <c r="L750" s="9"/>
      <c r="M750" s="9"/>
    </row>
    <row r="751" spans="1:13" ht="12.75">
      <c r="A751" s="1" t="s">
        <v>13</v>
      </c>
      <c r="B751" s="5" t="s">
        <v>79</v>
      </c>
      <c r="C751" s="5" t="s">
        <v>87</v>
      </c>
      <c r="D751" s="5" t="s">
        <v>22</v>
      </c>
      <c r="E751" s="16">
        <v>12072.12</v>
      </c>
      <c r="F751" s="16">
        <v>10780.88</v>
      </c>
      <c r="G751" s="8"/>
      <c r="H751" s="9"/>
      <c r="I751" s="9"/>
      <c r="J751" s="17">
        <f>E751-F751</f>
        <v>1291.2400000000016</v>
      </c>
      <c r="K751" s="9"/>
      <c r="L751" s="9"/>
      <c r="M751" s="9"/>
    </row>
    <row r="752" spans="1:13" ht="12.75">
      <c r="A752" s="1" t="s">
        <v>13</v>
      </c>
      <c r="B752" s="5" t="s">
        <v>79</v>
      </c>
      <c r="C752" s="5" t="s">
        <v>87</v>
      </c>
      <c r="D752" s="5" t="s">
        <v>23</v>
      </c>
      <c r="E752" s="16">
        <v>52694.4</v>
      </c>
      <c r="F752" s="16">
        <v>47094.02</v>
      </c>
      <c r="G752" s="8"/>
      <c r="H752" s="9"/>
      <c r="I752" s="9"/>
      <c r="J752" s="17">
        <f>E752-F752</f>
        <v>5600.380000000005</v>
      </c>
      <c r="K752" s="9"/>
      <c r="L752" s="9"/>
      <c r="M752" s="9"/>
    </row>
    <row r="753" spans="1:13" ht="12.75">
      <c r="A753" s="1" t="s">
        <v>13</v>
      </c>
      <c r="B753" s="5" t="s">
        <v>79</v>
      </c>
      <c r="C753" s="5" t="s">
        <v>87</v>
      </c>
      <c r="D753" s="5" t="s">
        <v>24</v>
      </c>
      <c r="E753" s="16">
        <v>231.96</v>
      </c>
      <c r="F753" s="16">
        <v>228.93</v>
      </c>
      <c r="G753" s="8"/>
      <c r="H753" s="9"/>
      <c r="I753" s="9"/>
      <c r="J753" s="17">
        <f>E753-F753</f>
        <v>3.030000000000001</v>
      </c>
      <c r="K753" s="9"/>
      <c r="L753" s="9"/>
      <c r="M753" s="9"/>
    </row>
    <row r="754" spans="1:13" ht="12.75">
      <c r="A754" s="1" t="s">
        <v>13</v>
      </c>
      <c r="B754" s="5" t="s">
        <v>79</v>
      </c>
      <c r="C754" s="5" t="s">
        <v>87</v>
      </c>
      <c r="D754" s="5" t="s">
        <v>25</v>
      </c>
      <c r="E754" s="16">
        <v>225866.28</v>
      </c>
      <c r="F754" s="16">
        <v>201882.14</v>
      </c>
      <c r="G754" s="8"/>
      <c r="H754" s="9"/>
      <c r="I754" s="9"/>
      <c r="J754" s="17">
        <f>E754-F754</f>
        <v>23984.139999999985</v>
      </c>
      <c r="K754" s="9"/>
      <c r="L754" s="9"/>
      <c r="M754" s="9"/>
    </row>
    <row r="755" spans="1:13" ht="12.75">
      <c r="A755" s="1" t="s">
        <v>13</v>
      </c>
      <c r="B755" s="5" t="s">
        <v>79</v>
      </c>
      <c r="C755" s="5" t="s">
        <v>87</v>
      </c>
      <c r="D755" s="10" t="s">
        <v>26</v>
      </c>
      <c r="E755" s="11">
        <v>183618.12</v>
      </c>
      <c r="F755" s="11">
        <v>164132.31</v>
      </c>
      <c r="G755" s="8">
        <v>192593.68</v>
      </c>
      <c r="H755" s="17">
        <f>E755-G755</f>
        <v>-8975.559999999998</v>
      </c>
      <c r="I755" s="9"/>
      <c r="J755" s="17">
        <f>E755-F755</f>
        <v>19485.809999999998</v>
      </c>
      <c r="K755" s="9"/>
      <c r="L755" s="9"/>
      <c r="M755" s="9"/>
    </row>
    <row r="756" spans="1:13" ht="12.75">
      <c r="A756" s="1" t="s">
        <v>13</v>
      </c>
      <c r="B756" s="5" t="s">
        <v>79</v>
      </c>
      <c r="C756" s="18" t="s">
        <v>87</v>
      </c>
      <c r="D756" s="18" t="s">
        <v>28</v>
      </c>
      <c r="E756" s="19">
        <v>166904.1</v>
      </c>
      <c r="F756" s="19">
        <v>149148.01</v>
      </c>
      <c r="G756" s="8"/>
      <c r="H756" s="9"/>
      <c r="I756" s="9"/>
      <c r="J756" s="17">
        <f>E756-F756</f>
        <v>17756.089999999997</v>
      </c>
      <c r="K756" s="9"/>
      <c r="L756" s="9"/>
      <c r="M756" s="9"/>
    </row>
    <row r="757" spans="1:13" ht="12.75">
      <c r="A757" s="1" t="s">
        <v>13</v>
      </c>
      <c r="B757" s="5" t="s">
        <v>79</v>
      </c>
      <c r="C757" s="5" t="s">
        <v>87</v>
      </c>
      <c r="D757" s="5" t="s">
        <v>54</v>
      </c>
      <c r="E757" s="16">
        <v>83337.42</v>
      </c>
      <c r="F757" s="16">
        <v>74481.64</v>
      </c>
      <c r="G757" s="8"/>
      <c r="H757" s="9"/>
      <c r="I757" s="9"/>
      <c r="J757" s="17">
        <f>E757-F757</f>
        <v>8855.779999999999</v>
      </c>
      <c r="K757" s="9"/>
      <c r="L757" s="9"/>
      <c r="M757" s="9"/>
    </row>
    <row r="758" spans="1:13" ht="12.75">
      <c r="A758" s="1" t="s">
        <v>13</v>
      </c>
      <c r="B758" s="5" t="s">
        <v>79</v>
      </c>
      <c r="C758" s="5" t="s">
        <v>87</v>
      </c>
      <c r="D758" s="5" t="s">
        <v>29</v>
      </c>
      <c r="E758" s="16">
        <v>2392.14</v>
      </c>
      <c r="F758" s="16">
        <v>2133.65</v>
      </c>
      <c r="G758" s="8"/>
      <c r="H758" s="9"/>
      <c r="I758" s="9"/>
      <c r="J758" s="17">
        <f>E758-F758</f>
        <v>258.4899999999998</v>
      </c>
      <c r="K758" s="9"/>
      <c r="L758" s="9"/>
      <c r="M758" s="9"/>
    </row>
    <row r="759" spans="1:13" ht="12.75">
      <c r="A759" s="1" t="s">
        <v>13</v>
      </c>
      <c r="B759" s="5" t="s">
        <v>79</v>
      </c>
      <c r="C759" s="5" t="s">
        <v>87</v>
      </c>
      <c r="D759" s="5" t="s">
        <v>30</v>
      </c>
      <c r="E759" s="16">
        <v>261373.5</v>
      </c>
      <c r="F759" s="16">
        <v>227370.47</v>
      </c>
      <c r="G759" s="8"/>
      <c r="H759" s="9"/>
      <c r="I759" s="9"/>
      <c r="J759" s="17">
        <f>E759-F759</f>
        <v>34003.03</v>
      </c>
      <c r="K759" s="9">
        <f>986.55*12</f>
        <v>11838.599999999999</v>
      </c>
      <c r="L759" s="9"/>
      <c r="M759" s="9"/>
    </row>
    <row r="760" spans="1:13" ht="12.75">
      <c r="A760" s="1" t="s">
        <v>13</v>
      </c>
      <c r="B760" s="5" t="s">
        <v>79</v>
      </c>
      <c r="C760" s="5" t="s">
        <v>87</v>
      </c>
      <c r="D760" s="5" t="s">
        <v>31</v>
      </c>
      <c r="E760" s="16">
        <v>1781861.1</v>
      </c>
      <c r="F760" s="16">
        <v>1591196.94</v>
      </c>
      <c r="G760" s="8"/>
      <c r="H760" s="9"/>
      <c r="I760" s="9"/>
      <c r="J760" s="17">
        <f>E760-F760</f>
        <v>190664.16000000015</v>
      </c>
      <c r="K760" s="9"/>
      <c r="L760" s="9"/>
      <c r="M760" s="9"/>
    </row>
    <row r="761" spans="1:13" ht="12.75">
      <c r="A761" s="1" t="s">
        <v>13</v>
      </c>
      <c r="B761" s="5" t="s">
        <v>79</v>
      </c>
      <c r="C761" s="5" t="s">
        <v>87</v>
      </c>
      <c r="D761" s="5" t="s">
        <v>33</v>
      </c>
      <c r="E761" s="16">
        <v>13463.7</v>
      </c>
      <c r="F761" s="16">
        <v>12028.33</v>
      </c>
      <c r="G761" s="8"/>
      <c r="H761" s="9"/>
      <c r="I761" s="9"/>
      <c r="J761" s="17">
        <f>E761-F761</f>
        <v>1435.3700000000008</v>
      </c>
      <c r="K761" s="9"/>
      <c r="L761" s="9"/>
      <c r="M761" s="9"/>
    </row>
    <row r="762" spans="1:13" ht="12.75">
      <c r="A762" s="1" t="s">
        <v>13</v>
      </c>
      <c r="B762" s="5" t="s">
        <v>79</v>
      </c>
      <c r="C762" s="5" t="s">
        <v>87</v>
      </c>
      <c r="D762" s="5" t="s">
        <v>37</v>
      </c>
      <c r="E762" s="16">
        <v>3390497.92</v>
      </c>
      <c r="F762" s="16">
        <v>3012134.38</v>
      </c>
      <c r="G762" s="8"/>
      <c r="H762" s="9"/>
      <c r="I762" s="9"/>
      <c r="J762" s="17">
        <f>E762-F762</f>
        <v>378363.54000000004</v>
      </c>
      <c r="K762" s="9"/>
      <c r="L762" s="9"/>
      <c r="M762" s="9"/>
    </row>
    <row r="763" spans="2:13" ht="12.75">
      <c r="B763" s="5"/>
      <c r="C763" s="5"/>
      <c r="D763" s="10" t="s">
        <v>38</v>
      </c>
      <c r="E763" s="11">
        <f>E742+E743+E744+E745+E746+E747+E748+E749+E751+E752+E753+E754+E757+E761</f>
        <v>551788.44</v>
      </c>
      <c r="F763" s="11">
        <f>F742+F743+F744+F745+F746+F747+F748+F749+F751+F752+F753+F754+F757+F761</f>
        <v>493192.41000000003</v>
      </c>
      <c r="G763" s="8"/>
      <c r="H763" s="9"/>
      <c r="I763" s="9"/>
      <c r="J763" s="17">
        <f>E763-F763</f>
        <v>58596.02999999991</v>
      </c>
      <c r="K763" s="9"/>
      <c r="L763" s="9"/>
      <c r="M763" s="9"/>
    </row>
    <row r="764" spans="2:13" ht="12.75">
      <c r="B764" s="5"/>
      <c r="C764" s="5"/>
      <c r="D764" s="10" t="s">
        <v>51</v>
      </c>
      <c r="E764" s="11">
        <f>E763+E756+E755</f>
        <v>902310.6599999999</v>
      </c>
      <c r="F764" s="11">
        <f>F763+F756+F755</f>
        <v>806472.73</v>
      </c>
      <c r="G764" s="8"/>
      <c r="H764" s="9"/>
      <c r="I764" s="9"/>
      <c r="J764" s="17">
        <f>E764-F764</f>
        <v>95837.92999999993</v>
      </c>
      <c r="K764" s="9"/>
      <c r="L764" s="9"/>
      <c r="M764" s="9"/>
    </row>
    <row r="765" spans="1:13" ht="12.75">
      <c r="A765" s="1" t="s">
        <v>13</v>
      </c>
      <c r="B765" s="5" t="s">
        <v>79</v>
      </c>
      <c r="C765" s="5" t="s">
        <v>88</v>
      </c>
      <c r="D765" s="5" t="s">
        <v>16</v>
      </c>
      <c r="E765" s="16">
        <v>31671.3</v>
      </c>
      <c r="F765" s="16">
        <v>25984.44</v>
      </c>
      <c r="G765" s="8"/>
      <c r="H765" s="9"/>
      <c r="I765" s="9"/>
      <c r="J765" s="17">
        <f>E765-F765</f>
        <v>5686.860000000001</v>
      </c>
      <c r="K765" s="9"/>
      <c r="L765" s="9"/>
      <c r="M765" s="9"/>
    </row>
    <row r="766" spans="1:13" ht="12.75">
      <c r="A766" s="1" t="s">
        <v>13</v>
      </c>
      <c r="B766" s="5" t="s">
        <v>79</v>
      </c>
      <c r="C766" s="5" t="s">
        <v>88</v>
      </c>
      <c r="D766" s="5" t="s">
        <v>49</v>
      </c>
      <c r="E766" s="16">
        <v>3020.34</v>
      </c>
      <c r="F766" s="16">
        <v>2478.39</v>
      </c>
      <c r="G766" s="8"/>
      <c r="H766" s="9"/>
      <c r="I766" s="9"/>
      <c r="J766" s="17">
        <f>E766-F766</f>
        <v>541.9500000000003</v>
      </c>
      <c r="K766" s="9"/>
      <c r="L766" s="9"/>
      <c r="M766" s="9"/>
    </row>
    <row r="767" spans="1:13" ht="12.75">
      <c r="A767" s="1" t="s">
        <v>13</v>
      </c>
      <c r="B767" s="5" t="s">
        <v>79</v>
      </c>
      <c r="C767" s="5" t="s">
        <v>88</v>
      </c>
      <c r="D767" s="5" t="s">
        <v>50</v>
      </c>
      <c r="E767" s="16">
        <v>172.44</v>
      </c>
      <c r="F767" s="16">
        <v>141.91</v>
      </c>
      <c r="G767" s="8"/>
      <c r="H767" s="9"/>
      <c r="I767" s="9"/>
      <c r="J767" s="17">
        <f>E767-F767</f>
        <v>30.53</v>
      </c>
      <c r="K767" s="9"/>
      <c r="L767" s="9"/>
      <c r="M767" s="9"/>
    </row>
    <row r="768" spans="1:13" ht="12.75">
      <c r="A768" s="1" t="s">
        <v>13</v>
      </c>
      <c r="B768" s="5" t="s">
        <v>79</v>
      </c>
      <c r="C768" s="5" t="s">
        <v>88</v>
      </c>
      <c r="D768" s="5" t="s">
        <v>17</v>
      </c>
      <c r="E768" s="16">
        <v>8716.14</v>
      </c>
      <c r="F768" s="16">
        <v>7151.2</v>
      </c>
      <c r="G768" s="8"/>
      <c r="H768" s="9"/>
      <c r="I768" s="9"/>
      <c r="J768" s="17">
        <f>E768-F768</f>
        <v>1564.9399999999996</v>
      </c>
      <c r="K768" s="9"/>
      <c r="L768" s="9"/>
      <c r="M768" s="9"/>
    </row>
    <row r="769" spans="1:13" ht="12.75">
      <c r="A769" s="1" t="s">
        <v>13</v>
      </c>
      <c r="B769" s="5" t="s">
        <v>79</v>
      </c>
      <c r="C769" s="5" t="s">
        <v>88</v>
      </c>
      <c r="D769" s="5" t="s">
        <v>18</v>
      </c>
      <c r="E769" s="16">
        <v>8370.84</v>
      </c>
      <c r="F769" s="16">
        <v>6867.14</v>
      </c>
      <c r="G769" s="8"/>
      <c r="H769" s="9"/>
      <c r="I769" s="9"/>
      <c r="J769" s="17">
        <f>E769-F769</f>
        <v>1503.6999999999998</v>
      </c>
      <c r="K769" s="9"/>
      <c r="L769" s="9"/>
      <c r="M769" s="9"/>
    </row>
    <row r="770" spans="1:13" ht="12.75">
      <c r="A770" s="1" t="s">
        <v>13</v>
      </c>
      <c r="B770" s="5" t="s">
        <v>79</v>
      </c>
      <c r="C770" s="5" t="s">
        <v>88</v>
      </c>
      <c r="D770" s="5" t="s">
        <v>19</v>
      </c>
      <c r="E770" s="16">
        <v>4056.12</v>
      </c>
      <c r="F770" s="16">
        <v>3330.54</v>
      </c>
      <c r="G770" s="8"/>
      <c r="H770" s="9"/>
      <c r="I770" s="9"/>
      <c r="J770" s="17">
        <f>E770-F770</f>
        <v>725.5799999999999</v>
      </c>
      <c r="K770" s="9"/>
      <c r="L770" s="9"/>
      <c r="M770" s="9"/>
    </row>
    <row r="771" spans="1:13" ht="12.75">
      <c r="A771" s="1" t="s">
        <v>13</v>
      </c>
      <c r="B771" s="5" t="s">
        <v>79</v>
      </c>
      <c r="C771" s="5" t="s">
        <v>88</v>
      </c>
      <c r="D771" s="5" t="s">
        <v>42</v>
      </c>
      <c r="E771" s="16">
        <v>191250.05</v>
      </c>
      <c r="F771" s="16">
        <v>129232.08</v>
      </c>
      <c r="G771" s="8"/>
      <c r="H771" s="9"/>
      <c r="I771" s="9"/>
      <c r="J771" s="17">
        <f>E771-F771</f>
        <v>62017.96999999999</v>
      </c>
      <c r="K771" s="9">
        <f>140*12</f>
        <v>1680</v>
      </c>
      <c r="L771" s="9"/>
      <c r="M771" s="9"/>
    </row>
    <row r="772" spans="1:13" ht="12.75">
      <c r="A772" s="1" t="s">
        <v>13</v>
      </c>
      <c r="B772" s="5" t="s">
        <v>79</v>
      </c>
      <c r="C772" s="5" t="s">
        <v>88</v>
      </c>
      <c r="D772" s="5" t="s">
        <v>43</v>
      </c>
      <c r="E772" s="16">
        <v>1140.42</v>
      </c>
      <c r="F772" s="16">
        <v>933.71</v>
      </c>
      <c r="G772" s="8"/>
      <c r="H772" s="9"/>
      <c r="I772" s="9"/>
      <c r="J772" s="17">
        <f>E772-F772</f>
        <v>206.71000000000004</v>
      </c>
      <c r="K772" s="9"/>
      <c r="L772" s="9"/>
      <c r="M772" s="9"/>
    </row>
    <row r="773" spans="1:13" ht="12.75">
      <c r="A773" s="1" t="s">
        <v>13</v>
      </c>
      <c r="B773" s="5" t="s">
        <v>79</v>
      </c>
      <c r="C773" s="5" t="s">
        <v>88</v>
      </c>
      <c r="D773" s="5" t="s">
        <v>20</v>
      </c>
      <c r="E773" s="16">
        <v>949.38</v>
      </c>
      <c r="F773" s="16">
        <v>774.39</v>
      </c>
      <c r="G773" s="8"/>
      <c r="H773" s="9"/>
      <c r="I773" s="9"/>
      <c r="J773" s="17">
        <f>E773-F773</f>
        <v>174.99</v>
      </c>
      <c r="K773" s="9"/>
      <c r="L773" s="9"/>
      <c r="M773" s="9"/>
    </row>
    <row r="774" spans="1:13" ht="12.75">
      <c r="A774" s="1" t="s">
        <v>13</v>
      </c>
      <c r="B774" s="5" t="s">
        <v>79</v>
      </c>
      <c r="C774" s="5" t="s">
        <v>88</v>
      </c>
      <c r="D774" s="5" t="s">
        <v>21</v>
      </c>
      <c r="E774" s="16">
        <v>98937.86</v>
      </c>
      <c r="F774" s="16">
        <v>67542.2</v>
      </c>
      <c r="G774" s="8"/>
      <c r="H774" s="9"/>
      <c r="I774" s="9"/>
      <c r="J774" s="17">
        <f>E774-F774</f>
        <v>31395.660000000003</v>
      </c>
      <c r="K774" s="9">
        <f>K784</f>
        <v>2532.6000000000004</v>
      </c>
      <c r="L774" s="9"/>
      <c r="M774" s="9"/>
    </row>
    <row r="775" spans="1:13" ht="12.75">
      <c r="A775" s="1" t="s">
        <v>13</v>
      </c>
      <c r="B775" s="5" t="s">
        <v>79</v>
      </c>
      <c r="C775" s="5" t="s">
        <v>88</v>
      </c>
      <c r="D775" s="5" t="s">
        <v>44</v>
      </c>
      <c r="E775" s="16">
        <v>64922.94</v>
      </c>
      <c r="F775" s="16">
        <v>43873.19</v>
      </c>
      <c r="G775" s="8"/>
      <c r="H775" s="9"/>
      <c r="I775" s="9"/>
      <c r="J775" s="17">
        <f>E775-F775</f>
        <v>21049.75</v>
      </c>
      <c r="K775" s="9">
        <f>K771</f>
        <v>1680</v>
      </c>
      <c r="L775" s="9">
        <f>K774+K775</f>
        <v>4212.6</v>
      </c>
      <c r="M775" s="9"/>
    </row>
    <row r="776" spans="1:13" ht="12.75">
      <c r="A776" s="1" t="s">
        <v>13</v>
      </c>
      <c r="B776" s="5" t="s">
        <v>79</v>
      </c>
      <c r="C776" s="5" t="s">
        <v>88</v>
      </c>
      <c r="D776" s="5" t="s">
        <v>22</v>
      </c>
      <c r="E776" s="16">
        <v>4487.64</v>
      </c>
      <c r="F776" s="16">
        <v>3678.84</v>
      </c>
      <c r="G776" s="8"/>
      <c r="H776" s="9"/>
      <c r="I776" s="9"/>
      <c r="J776" s="17">
        <f>E776-F776</f>
        <v>808.8000000000002</v>
      </c>
      <c r="K776" s="9"/>
      <c r="L776" s="9"/>
      <c r="M776" s="9"/>
    </row>
    <row r="777" spans="1:13" ht="12.75">
      <c r="A777" s="1" t="s">
        <v>13</v>
      </c>
      <c r="B777" s="5" t="s">
        <v>79</v>
      </c>
      <c r="C777" s="5" t="s">
        <v>88</v>
      </c>
      <c r="D777" s="5" t="s">
        <v>23</v>
      </c>
      <c r="E777" s="16">
        <v>19589.64</v>
      </c>
      <c r="F777" s="16">
        <v>16070.84</v>
      </c>
      <c r="G777" s="8"/>
      <c r="H777" s="9"/>
      <c r="I777" s="9"/>
      <c r="J777" s="17">
        <f>E777-F777</f>
        <v>3518.7999999999993</v>
      </c>
      <c r="K777" s="9"/>
      <c r="L777" s="9"/>
      <c r="M777" s="9"/>
    </row>
    <row r="778" spans="1:13" ht="12.75">
      <c r="A778" s="1" t="s">
        <v>13</v>
      </c>
      <c r="B778" s="5" t="s">
        <v>79</v>
      </c>
      <c r="C778" s="5" t="s">
        <v>88</v>
      </c>
      <c r="D778" s="5" t="s">
        <v>24</v>
      </c>
      <c r="E778" s="16">
        <v>86.22</v>
      </c>
      <c r="F778" s="16">
        <v>77.69</v>
      </c>
      <c r="G778" s="8"/>
      <c r="H778" s="9"/>
      <c r="I778" s="9"/>
      <c r="J778" s="17">
        <f>E778-F778</f>
        <v>8.530000000000001</v>
      </c>
      <c r="K778" s="9"/>
      <c r="L778" s="9"/>
      <c r="M778" s="9"/>
    </row>
    <row r="779" spans="1:13" ht="12.75">
      <c r="A779" s="1" t="s">
        <v>13</v>
      </c>
      <c r="B779" s="5" t="s">
        <v>79</v>
      </c>
      <c r="C779" s="5" t="s">
        <v>88</v>
      </c>
      <c r="D779" s="5" t="s">
        <v>25</v>
      </c>
      <c r="E779" s="16">
        <v>83967.9</v>
      </c>
      <c r="F779" s="16">
        <v>68891.72</v>
      </c>
      <c r="G779" s="8"/>
      <c r="H779" s="9"/>
      <c r="I779" s="9"/>
      <c r="J779" s="17">
        <f>E779-F779</f>
        <v>15076.179999999993</v>
      </c>
      <c r="K779" s="9"/>
      <c r="L779" s="9"/>
      <c r="M779" s="9"/>
    </row>
    <row r="780" spans="1:13" ht="12.75">
      <c r="A780" s="1" t="s">
        <v>13</v>
      </c>
      <c r="B780" s="5" t="s">
        <v>79</v>
      </c>
      <c r="C780" s="5" t="s">
        <v>88</v>
      </c>
      <c r="D780" s="10" t="s">
        <v>26</v>
      </c>
      <c r="E780" s="11">
        <v>74130</v>
      </c>
      <c r="F780" s="11">
        <v>60824.14</v>
      </c>
      <c r="G780" s="8">
        <v>13640.16</v>
      </c>
      <c r="H780" s="17">
        <f>E780-G780</f>
        <v>60489.84</v>
      </c>
      <c r="I780" s="9"/>
      <c r="J780" s="17">
        <f>E780-F780</f>
        <v>13305.86</v>
      </c>
      <c r="K780" s="9"/>
      <c r="L780" s="9"/>
      <c r="M780" s="9"/>
    </row>
    <row r="781" spans="1:13" ht="12.75">
      <c r="A781" s="1" t="s">
        <v>13</v>
      </c>
      <c r="B781" s="5" t="s">
        <v>79</v>
      </c>
      <c r="C781" s="18" t="s">
        <v>88</v>
      </c>
      <c r="D781" s="18" t="s">
        <v>28</v>
      </c>
      <c r="E781" s="19">
        <v>62048.16</v>
      </c>
      <c r="F781" s="19">
        <v>50897.1</v>
      </c>
      <c r="G781" s="8"/>
      <c r="H781" s="9"/>
      <c r="I781" s="9"/>
      <c r="J781" s="17">
        <f>E781-F781</f>
        <v>11151.060000000005</v>
      </c>
      <c r="K781" s="9"/>
      <c r="L781" s="9"/>
      <c r="M781" s="9"/>
    </row>
    <row r="782" spans="1:13" ht="12.75">
      <c r="A782" s="1" t="s">
        <v>13</v>
      </c>
      <c r="B782" s="5" t="s">
        <v>79</v>
      </c>
      <c r="C782" s="5" t="s">
        <v>88</v>
      </c>
      <c r="D782" s="5" t="s">
        <v>54</v>
      </c>
      <c r="E782" s="16">
        <v>30981.3</v>
      </c>
      <c r="F782" s="16">
        <v>25416.66</v>
      </c>
      <c r="G782" s="8"/>
      <c r="H782" s="9"/>
      <c r="I782" s="9"/>
      <c r="J782" s="17">
        <f>E782-F782</f>
        <v>5564.639999999999</v>
      </c>
      <c r="K782" s="9"/>
      <c r="L782" s="9"/>
      <c r="M782" s="9"/>
    </row>
    <row r="783" spans="1:13" ht="12.75">
      <c r="A783" s="1" t="s">
        <v>13</v>
      </c>
      <c r="B783" s="5" t="s">
        <v>79</v>
      </c>
      <c r="C783" s="5" t="s">
        <v>88</v>
      </c>
      <c r="D783" s="5" t="s">
        <v>29</v>
      </c>
      <c r="E783" s="16">
        <v>489.78</v>
      </c>
      <c r="F783" s="16">
        <v>401.01</v>
      </c>
      <c r="G783" s="8"/>
      <c r="H783" s="9"/>
      <c r="I783" s="9"/>
      <c r="J783" s="17">
        <f>E783-F783</f>
        <v>88.76999999999998</v>
      </c>
      <c r="K783" s="9"/>
      <c r="L783" s="9"/>
      <c r="M783" s="9"/>
    </row>
    <row r="784" spans="1:13" ht="12.75">
      <c r="A784" s="1" t="s">
        <v>13</v>
      </c>
      <c r="B784" s="5" t="s">
        <v>79</v>
      </c>
      <c r="C784" s="5" t="s">
        <v>88</v>
      </c>
      <c r="D784" s="5" t="s">
        <v>30</v>
      </c>
      <c r="E784" s="16">
        <v>58433.57</v>
      </c>
      <c r="F784" s="16">
        <v>39892.18</v>
      </c>
      <c r="G784" s="8"/>
      <c r="H784" s="9"/>
      <c r="I784" s="9"/>
      <c r="J784" s="17">
        <f>E784-F784</f>
        <v>18541.39</v>
      </c>
      <c r="K784" s="9">
        <f>211.05*12</f>
        <v>2532.6000000000004</v>
      </c>
      <c r="L784" s="9"/>
      <c r="M784" s="9"/>
    </row>
    <row r="785" spans="1:13" ht="12.75">
      <c r="A785" s="1" t="s">
        <v>13</v>
      </c>
      <c r="B785" s="5" t="s">
        <v>79</v>
      </c>
      <c r="C785" s="5" t="s">
        <v>88</v>
      </c>
      <c r="D785" s="5" t="s">
        <v>31</v>
      </c>
      <c r="E785" s="16">
        <v>645163.98</v>
      </c>
      <c r="F785" s="16">
        <v>528860.18</v>
      </c>
      <c r="G785" s="8"/>
      <c r="H785" s="9"/>
      <c r="I785" s="9"/>
      <c r="J785" s="17">
        <f>E785-F785</f>
        <v>116303.79999999993</v>
      </c>
      <c r="K785" s="9"/>
      <c r="L785" s="9"/>
      <c r="M785" s="9"/>
    </row>
    <row r="786" spans="1:13" ht="12.75">
      <c r="A786" s="1" t="s">
        <v>13</v>
      </c>
      <c r="B786" s="5" t="s">
        <v>79</v>
      </c>
      <c r="C786" s="5" t="s">
        <v>88</v>
      </c>
      <c r="D786" s="5" t="s">
        <v>32</v>
      </c>
      <c r="E786" s="16">
        <v>0</v>
      </c>
      <c r="F786" s="16">
        <v>0</v>
      </c>
      <c r="G786" s="8"/>
      <c r="H786" s="9"/>
      <c r="I786" s="9"/>
      <c r="J786" s="17">
        <f>E786-F786</f>
        <v>0</v>
      </c>
      <c r="K786" s="9"/>
      <c r="L786" s="9"/>
      <c r="M786" s="9"/>
    </row>
    <row r="787" spans="1:13" ht="12.75">
      <c r="A787" s="1" t="s">
        <v>13</v>
      </c>
      <c r="B787" s="5" t="s">
        <v>79</v>
      </c>
      <c r="C787" s="5" t="s">
        <v>88</v>
      </c>
      <c r="D787" s="5" t="s">
        <v>33</v>
      </c>
      <c r="E787" s="16">
        <v>5005.32</v>
      </c>
      <c r="F787" s="16">
        <v>4104.82</v>
      </c>
      <c r="G787" s="8"/>
      <c r="H787" s="9"/>
      <c r="I787" s="9"/>
      <c r="J787" s="17">
        <f>E787-F787</f>
        <v>900.5</v>
      </c>
      <c r="K787" s="9"/>
      <c r="L787" s="9"/>
      <c r="M787" s="9"/>
    </row>
    <row r="788" spans="1:13" ht="12.75">
      <c r="A788" s="1" t="s">
        <v>13</v>
      </c>
      <c r="B788" s="5" t="s">
        <v>79</v>
      </c>
      <c r="C788" s="5" t="s">
        <v>88</v>
      </c>
      <c r="D788" s="5" t="s">
        <v>34</v>
      </c>
      <c r="E788" s="16">
        <v>127184.94</v>
      </c>
      <c r="F788" s="16">
        <v>98513.68</v>
      </c>
      <c r="G788" s="8"/>
      <c r="H788" s="9"/>
      <c r="I788" s="9"/>
      <c r="J788" s="17">
        <f>E788-F788</f>
        <v>28671.26000000001</v>
      </c>
      <c r="K788" s="9">
        <v>46424</v>
      </c>
      <c r="L788" s="9"/>
      <c r="M788" s="9"/>
    </row>
    <row r="789" spans="1:13" ht="12.75">
      <c r="A789" s="1" t="s">
        <v>13</v>
      </c>
      <c r="B789" s="5" t="s">
        <v>79</v>
      </c>
      <c r="C789" s="5" t="s">
        <v>88</v>
      </c>
      <c r="D789" s="5" t="s">
        <v>35</v>
      </c>
      <c r="E789" s="16">
        <v>0</v>
      </c>
      <c r="F789" s="16">
        <v>0</v>
      </c>
      <c r="G789" s="8"/>
      <c r="H789" s="9"/>
      <c r="I789" s="9"/>
      <c r="J789" s="17">
        <f>E789-F789</f>
        <v>0</v>
      </c>
      <c r="K789" s="9"/>
      <c r="L789" s="9"/>
      <c r="M789" s="9"/>
    </row>
    <row r="790" spans="1:13" ht="12.75">
      <c r="A790" s="1" t="s">
        <v>13</v>
      </c>
      <c r="B790" s="5" t="s">
        <v>79</v>
      </c>
      <c r="C790" s="5" t="s">
        <v>88</v>
      </c>
      <c r="D790" s="5" t="s">
        <v>36</v>
      </c>
      <c r="E790" s="16">
        <v>0</v>
      </c>
      <c r="F790" s="16">
        <v>3484.94</v>
      </c>
      <c r="G790" s="8"/>
      <c r="H790" s="9"/>
      <c r="I790" s="9"/>
      <c r="J790" s="17">
        <f>E790-F790</f>
        <v>-3484.94</v>
      </c>
      <c r="K790" s="9"/>
      <c r="L790" s="9"/>
      <c r="M790" s="9"/>
    </row>
    <row r="791" spans="1:13" ht="12.75">
      <c r="A791" s="1" t="s">
        <v>13</v>
      </c>
      <c r="B791" s="5" t="s">
        <v>79</v>
      </c>
      <c r="C791" s="5" t="s">
        <v>88</v>
      </c>
      <c r="D791" s="5" t="s">
        <v>37</v>
      </c>
      <c r="E791" s="16">
        <v>1524776.28</v>
      </c>
      <c r="F791" s="16">
        <v>1189422.99</v>
      </c>
      <c r="G791" s="8"/>
      <c r="H791" s="9"/>
      <c r="I791" s="9"/>
      <c r="J791" s="17">
        <f>E791-F791</f>
        <v>335353.29000000004</v>
      </c>
      <c r="K791" s="9"/>
      <c r="L791" s="9"/>
      <c r="M791" s="9"/>
    </row>
    <row r="792" spans="2:13" ht="12.75">
      <c r="B792" s="5"/>
      <c r="C792" s="5"/>
      <c r="D792" s="10" t="s">
        <v>38</v>
      </c>
      <c r="E792" s="11">
        <f>E765+E766+E767+E768+E769+E770+E773+E776+E777+E778+E779+E782+E787</f>
        <v>201074.58</v>
      </c>
      <c r="F792" s="11">
        <f>F765+F766+F767+F768+F769+F770+F773+F776+F777+F778+F779+F782+F787</f>
        <v>164968.58</v>
      </c>
      <c r="G792" s="8"/>
      <c r="H792" s="9"/>
      <c r="I792" s="9"/>
      <c r="J792" s="17">
        <f>E792-F792</f>
        <v>36106</v>
      </c>
      <c r="K792" s="9"/>
      <c r="L792" s="9"/>
      <c r="M792" s="9"/>
    </row>
    <row r="793" spans="2:13" ht="12.75">
      <c r="B793" s="5"/>
      <c r="C793" s="5"/>
      <c r="D793" s="10" t="s">
        <v>51</v>
      </c>
      <c r="E793" s="11">
        <f>E792+E781+E780</f>
        <v>337252.74</v>
      </c>
      <c r="F793" s="11">
        <f>F792+F781+F780</f>
        <v>276689.82</v>
      </c>
      <c r="G793" s="8"/>
      <c r="H793" s="9"/>
      <c r="I793" s="9"/>
      <c r="J793" s="17">
        <f>E793-F793</f>
        <v>60562.919999999984</v>
      </c>
      <c r="K793" s="9"/>
      <c r="L793" s="9"/>
      <c r="M793" s="9"/>
    </row>
    <row r="794" spans="1:13" ht="12.75">
      <c r="A794" s="1" t="s">
        <v>13</v>
      </c>
      <c r="B794" s="5" t="s">
        <v>89</v>
      </c>
      <c r="C794" s="5" t="s">
        <v>90</v>
      </c>
      <c r="D794" s="5" t="s">
        <v>16</v>
      </c>
      <c r="E794" s="16">
        <v>8532.78</v>
      </c>
      <c r="F794" s="16">
        <v>7568.63</v>
      </c>
      <c r="G794" s="8"/>
      <c r="H794" s="9"/>
      <c r="I794" s="9"/>
      <c r="J794" s="17">
        <f>E794-F794</f>
        <v>964.1500000000005</v>
      </c>
      <c r="K794" s="9"/>
      <c r="L794" s="9"/>
      <c r="M794" s="9"/>
    </row>
    <row r="795" spans="1:13" ht="12.75">
      <c r="A795" s="1" t="s">
        <v>13</v>
      </c>
      <c r="B795" s="5" t="s">
        <v>89</v>
      </c>
      <c r="C795" s="5" t="s">
        <v>90</v>
      </c>
      <c r="D795" s="5" t="s">
        <v>49</v>
      </c>
      <c r="E795" s="16">
        <v>813.84</v>
      </c>
      <c r="F795" s="16">
        <v>722</v>
      </c>
      <c r="G795" s="8"/>
      <c r="H795" s="9"/>
      <c r="I795" s="9"/>
      <c r="J795" s="17">
        <f>E795-F795</f>
        <v>91.84000000000003</v>
      </c>
      <c r="K795" s="9"/>
      <c r="L795" s="9"/>
      <c r="M795" s="9"/>
    </row>
    <row r="796" spans="1:13" ht="12.75">
      <c r="A796" s="1" t="s">
        <v>13</v>
      </c>
      <c r="B796" s="5" t="s">
        <v>89</v>
      </c>
      <c r="C796" s="5" t="s">
        <v>90</v>
      </c>
      <c r="D796" s="5" t="s">
        <v>50</v>
      </c>
      <c r="E796" s="16">
        <v>1139.28</v>
      </c>
      <c r="F796" s="16">
        <v>1011.73</v>
      </c>
      <c r="G796" s="8"/>
      <c r="H796" s="9"/>
      <c r="I796" s="9"/>
      <c r="J796" s="17">
        <f>E796-F796</f>
        <v>127.54999999999995</v>
      </c>
      <c r="K796" s="9"/>
      <c r="L796" s="9"/>
      <c r="M796" s="9"/>
    </row>
    <row r="797" spans="1:13" ht="12.75">
      <c r="A797" s="1" t="s">
        <v>13</v>
      </c>
      <c r="B797" s="5" t="s">
        <v>89</v>
      </c>
      <c r="C797" s="5" t="s">
        <v>90</v>
      </c>
      <c r="D797" s="5" t="s">
        <v>17</v>
      </c>
      <c r="E797" s="16">
        <v>2348.16</v>
      </c>
      <c r="F797" s="16">
        <v>2082.9</v>
      </c>
      <c r="G797" s="8"/>
      <c r="H797" s="9"/>
      <c r="I797" s="9"/>
      <c r="J797" s="17">
        <f>E797-F797</f>
        <v>265.25999999999976</v>
      </c>
      <c r="K797" s="9"/>
      <c r="L797" s="9"/>
      <c r="M797" s="9"/>
    </row>
    <row r="798" spans="1:13" ht="12.75">
      <c r="A798" s="1" t="s">
        <v>13</v>
      </c>
      <c r="B798" s="5" t="s">
        <v>89</v>
      </c>
      <c r="C798" s="5" t="s">
        <v>90</v>
      </c>
      <c r="D798" s="5" t="s">
        <v>18</v>
      </c>
      <c r="E798" s="16">
        <v>2255.28</v>
      </c>
      <c r="F798" s="16">
        <v>2000.21</v>
      </c>
      <c r="G798" s="8"/>
      <c r="H798" s="9"/>
      <c r="I798" s="9"/>
      <c r="J798" s="17">
        <f>E798-F798</f>
        <v>255.07000000000016</v>
      </c>
      <c r="K798" s="9"/>
      <c r="L798" s="9"/>
      <c r="M798" s="9"/>
    </row>
    <row r="799" spans="1:13" ht="12.75">
      <c r="A799" s="1" t="s">
        <v>13</v>
      </c>
      <c r="B799" s="5" t="s">
        <v>89</v>
      </c>
      <c r="C799" s="5" t="s">
        <v>90</v>
      </c>
      <c r="D799" s="5" t="s">
        <v>19</v>
      </c>
      <c r="E799" s="16">
        <v>1092.66</v>
      </c>
      <c r="F799" s="16">
        <v>970.24</v>
      </c>
      <c r="G799" s="8"/>
      <c r="H799" s="9"/>
      <c r="I799" s="9"/>
      <c r="J799" s="17">
        <f>E799-F799</f>
        <v>122.42000000000007</v>
      </c>
      <c r="K799" s="9"/>
      <c r="L799" s="9"/>
      <c r="M799" s="9"/>
    </row>
    <row r="800" spans="1:13" ht="12.75">
      <c r="A800" s="1" t="s">
        <v>13</v>
      </c>
      <c r="B800" s="5" t="s">
        <v>89</v>
      </c>
      <c r="C800" s="5" t="s">
        <v>90</v>
      </c>
      <c r="D800" s="5" t="s">
        <v>21</v>
      </c>
      <c r="E800" s="16">
        <v>36690.33</v>
      </c>
      <c r="F800" s="16">
        <v>32780.05</v>
      </c>
      <c r="G800" s="8"/>
      <c r="H800" s="9"/>
      <c r="I800" s="9"/>
      <c r="J800" s="17">
        <f>E800-F800</f>
        <v>3910.279999999999</v>
      </c>
      <c r="K800" s="9">
        <f>K809</f>
        <v>941.76</v>
      </c>
      <c r="L800" s="9"/>
      <c r="M800" s="9"/>
    </row>
    <row r="801" spans="1:13" ht="12.75">
      <c r="A801" s="1" t="s">
        <v>13</v>
      </c>
      <c r="B801" s="5" t="s">
        <v>89</v>
      </c>
      <c r="C801" s="5" t="s">
        <v>90</v>
      </c>
      <c r="D801" s="5" t="s">
        <v>22</v>
      </c>
      <c r="E801" s="16">
        <v>1209.12</v>
      </c>
      <c r="F801" s="16">
        <v>1071.38</v>
      </c>
      <c r="G801" s="8"/>
      <c r="H801" s="9"/>
      <c r="I801" s="9"/>
      <c r="J801" s="17">
        <f>E801-F801</f>
        <v>137.73999999999978</v>
      </c>
      <c r="K801" s="9"/>
      <c r="L801" s="9"/>
      <c r="M801" s="9"/>
    </row>
    <row r="802" spans="1:13" ht="12.75">
      <c r="A802" s="1" t="s">
        <v>13</v>
      </c>
      <c r="B802" s="5" t="s">
        <v>89</v>
      </c>
      <c r="C802" s="5" t="s">
        <v>90</v>
      </c>
      <c r="D802" s="5" t="s">
        <v>23</v>
      </c>
      <c r="E802" s="16">
        <v>5277.78</v>
      </c>
      <c r="F802" s="16">
        <v>4680.92</v>
      </c>
      <c r="G802" s="8"/>
      <c r="H802" s="9"/>
      <c r="I802" s="9"/>
      <c r="J802" s="17">
        <f>E802-F802</f>
        <v>596.8599999999997</v>
      </c>
      <c r="K802" s="9"/>
      <c r="L802" s="9"/>
      <c r="M802" s="9"/>
    </row>
    <row r="803" spans="1:13" ht="12.75">
      <c r="A803" s="1" t="s">
        <v>13</v>
      </c>
      <c r="B803" s="5" t="s">
        <v>89</v>
      </c>
      <c r="C803" s="5" t="s">
        <v>90</v>
      </c>
      <c r="D803" s="5" t="s">
        <v>24</v>
      </c>
      <c r="E803" s="16">
        <v>23.28</v>
      </c>
      <c r="F803" s="16">
        <v>23.28</v>
      </c>
      <c r="G803" s="8"/>
      <c r="H803" s="9"/>
      <c r="I803" s="9"/>
      <c r="J803" s="17">
        <f>E803-F803</f>
        <v>0</v>
      </c>
      <c r="K803" s="9"/>
      <c r="L803" s="9"/>
      <c r="M803" s="9"/>
    </row>
    <row r="804" spans="1:13" ht="12.75">
      <c r="A804" s="1" t="s">
        <v>13</v>
      </c>
      <c r="B804" s="5" t="s">
        <v>89</v>
      </c>
      <c r="C804" s="5" t="s">
        <v>90</v>
      </c>
      <c r="D804" s="5" t="s">
        <v>25</v>
      </c>
      <c r="E804" s="16">
        <v>22622.22</v>
      </c>
      <c r="F804" s="16">
        <v>20066.43</v>
      </c>
      <c r="G804" s="8"/>
      <c r="H804" s="9"/>
      <c r="I804" s="9"/>
      <c r="J804" s="17">
        <f>E804-F804</f>
        <v>2555.790000000001</v>
      </c>
      <c r="K804" s="9"/>
      <c r="L804" s="9"/>
      <c r="M804" s="9"/>
    </row>
    <row r="805" spans="1:13" ht="12.75">
      <c r="A805" s="1" t="s">
        <v>13</v>
      </c>
      <c r="B805" s="5" t="s">
        <v>89</v>
      </c>
      <c r="C805" s="5" t="s">
        <v>90</v>
      </c>
      <c r="D805" s="10" t="s">
        <v>26</v>
      </c>
      <c r="E805" s="11">
        <v>19181.34</v>
      </c>
      <c r="F805" s="11">
        <v>17013.25</v>
      </c>
      <c r="G805" s="8">
        <v>1587.07</v>
      </c>
      <c r="H805" s="17">
        <f>E805-G805</f>
        <v>17594.27</v>
      </c>
      <c r="I805" s="9"/>
      <c r="J805" s="17">
        <f>E805-F805</f>
        <v>2168.09</v>
      </c>
      <c r="K805" s="9"/>
      <c r="L805" s="9"/>
      <c r="M805" s="9"/>
    </row>
    <row r="806" spans="1:13" ht="12.75">
      <c r="A806" s="1" t="s">
        <v>13</v>
      </c>
      <c r="B806" s="5" t="s">
        <v>89</v>
      </c>
      <c r="C806" s="18" t="s">
        <v>90</v>
      </c>
      <c r="D806" s="18" t="s">
        <v>28</v>
      </c>
      <c r="E806" s="19">
        <v>16716.84</v>
      </c>
      <c r="F806" s="19">
        <v>14824.23</v>
      </c>
      <c r="G806" s="8"/>
      <c r="H806" s="9"/>
      <c r="I806" s="9"/>
      <c r="J806" s="17">
        <f>E806-F806</f>
        <v>1892.6100000000006</v>
      </c>
      <c r="K806" s="9"/>
      <c r="L806" s="9"/>
      <c r="M806" s="9"/>
    </row>
    <row r="807" spans="1:13" ht="12.75">
      <c r="A807" s="1" t="s">
        <v>13</v>
      </c>
      <c r="B807" s="5" t="s">
        <v>89</v>
      </c>
      <c r="C807" s="5" t="s">
        <v>90</v>
      </c>
      <c r="D807" s="5" t="s">
        <v>54</v>
      </c>
      <c r="E807" s="16">
        <v>8346.78</v>
      </c>
      <c r="F807" s="16">
        <v>7403.01</v>
      </c>
      <c r="G807" s="8"/>
      <c r="H807" s="9"/>
      <c r="I807" s="9"/>
      <c r="J807" s="17">
        <f>E807-F807</f>
        <v>943.7700000000004</v>
      </c>
      <c r="K807" s="9"/>
      <c r="L807" s="9"/>
      <c r="M807" s="9"/>
    </row>
    <row r="808" spans="1:13" ht="12.75">
      <c r="A808" s="1" t="s">
        <v>13</v>
      </c>
      <c r="B808" s="5" t="s">
        <v>89</v>
      </c>
      <c r="C808" s="5" t="s">
        <v>90</v>
      </c>
      <c r="D808" s="5" t="s">
        <v>29</v>
      </c>
      <c r="E808" s="16">
        <v>264.42</v>
      </c>
      <c r="F808" s="16">
        <v>233.94</v>
      </c>
      <c r="G808" s="8"/>
      <c r="H808" s="9"/>
      <c r="I808" s="9"/>
      <c r="J808" s="17">
        <f>E808-F808</f>
        <v>30.480000000000018</v>
      </c>
      <c r="K808" s="9"/>
      <c r="L808" s="9"/>
      <c r="M808" s="9"/>
    </row>
    <row r="809" spans="1:13" ht="12.75">
      <c r="A809" s="1" t="s">
        <v>13</v>
      </c>
      <c r="B809" s="5" t="s">
        <v>89</v>
      </c>
      <c r="C809" s="5" t="s">
        <v>90</v>
      </c>
      <c r="D809" s="5" t="s">
        <v>30</v>
      </c>
      <c r="E809" s="16">
        <v>21668.97</v>
      </c>
      <c r="F809" s="16">
        <v>19360.88</v>
      </c>
      <c r="G809" s="8"/>
      <c r="H809" s="9"/>
      <c r="I809" s="9"/>
      <c r="J809" s="17">
        <f>E809-F809</f>
        <v>2308.09</v>
      </c>
      <c r="K809" s="9">
        <f>78.48*12</f>
        <v>941.76</v>
      </c>
      <c r="L809" s="9"/>
      <c r="M809" s="9"/>
    </row>
    <row r="810" spans="1:13" ht="12.75">
      <c r="A810" s="1" t="s">
        <v>13</v>
      </c>
      <c r="B810" s="5" t="s">
        <v>89</v>
      </c>
      <c r="C810" s="5" t="s">
        <v>90</v>
      </c>
      <c r="D810" s="5" t="s">
        <v>31</v>
      </c>
      <c r="E810" s="16">
        <v>173816.88</v>
      </c>
      <c r="F810" s="16">
        <v>154003.21</v>
      </c>
      <c r="G810" s="8"/>
      <c r="H810" s="9"/>
      <c r="I810" s="9"/>
      <c r="J810" s="17">
        <f>E810-F810</f>
        <v>19813.670000000013</v>
      </c>
      <c r="K810" s="9"/>
      <c r="L810" s="9"/>
      <c r="M810" s="9"/>
    </row>
    <row r="811" spans="1:13" ht="12.75">
      <c r="A811" s="1" t="s">
        <v>13</v>
      </c>
      <c r="B811" s="5" t="s">
        <v>89</v>
      </c>
      <c r="C811" s="5" t="s">
        <v>90</v>
      </c>
      <c r="D811" s="5" t="s">
        <v>33</v>
      </c>
      <c r="E811" s="16">
        <v>1348.56</v>
      </c>
      <c r="F811" s="16">
        <v>1195.52</v>
      </c>
      <c r="G811" s="8"/>
      <c r="H811" s="9"/>
      <c r="I811" s="9"/>
      <c r="J811" s="17">
        <f>E811-F811</f>
        <v>153.03999999999996</v>
      </c>
      <c r="K811" s="9"/>
      <c r="L811" s="9"/>
      <c r="M811" s="9"/>
    </row>
    <row r="812" spans="1:13" ht="12.75">
      <c r="A812" s="1" t="s">
        <v>13</v>
      </c>
      <c r="B812" s="5" t="s">
        <v>89</v>
      </c>
      <c r="C812" s="5" t="s">
        <v>90</v>
      </c>
      <c r="D812" s="5" t="s">
        <v>37</v>
      </c>
      <c r="E812" s="16">
        <v>323348.52</v>
      </c>
      <c r="F812" s="16">
        <v>287011.81</v>
      </c>
      <c r="G812" s="8"/>
      <c r="H812" s="9"/>
      <c r="I812" s="9"/>
      <c r="J812" s="17">
        <f>E812-F812</f>
        <v>36336.71000000002</v>
      </c>
      <c r="K812" s="9"/>
      <c r="L812" s="9"/>
      <c r="M812" s="9"/>
    </row>
    <row r="813" spans="2:13" ht="12.75">
      <c r="B813" s="5"/>
      <c r="C813" s="5"/>
      <c r="D813" s="10" t="s">
        <v>38</v>
      </c>
      <c r="E813" s="11">
        <f>E794+E795+E796+E797+E798+E799+E801+E802+E803+E804+E807+E811</f>
        <v>55009.74</v>
      </c>
      <c r="F813" s="11">
        <f>F794+F795+F796+F797+F798+F799+F801+F802+F803+F804+F807+F811</f>
        <v>48796.25</v>
      </c>
      <c r="G813" s="8"/>
      <c r="H813" s="9"/>
      <c r="I813" s="9"/>
      <c r="J813" s="17">
        <f>E813-F813</f>
        <v>6213.489999999998</v>
      </c>
      <c r="K813" s="9"/>
      <c r="L813" s="9"/>
      <c r="M813" s="9"/>
    </row>
    <row r="814" spans="2:13" ht="12.75">
      <c r="B814" s="5"/>
      <c r="C814" s="5"/>
      <c r="D814" s="10" t="s">
        <v>51</v>
      </c>
      <c r="E814" s="11">
        <f>E813+E806+E805</f>
        <v>90907.92</v>
      </c>
      <c r="F814" s="11">
        <f>F813+F806+F805</f>
        <v>80633.73</v>
      </c>
      <c r="G814" s="8"/>
      <c r="H814" s="9"/>
      <c r="I814" s="9"/>
      <c r="J814" s="17">
        <f>E814-F814</f>
        <v>10274.190000000002</v>
      </c>
      <c r="K814" s="9"/>
      <c r="L814" s="9"/>
      <c r="M814" s="9"/>
    </row>
    <row r="815" spans="1:13" ht="12.75">
      <c r="A815" s="1" t="s">
        <v>13</v>
      </c>
      <c r="B815" s="5" t="s">
        <v>89</v>
      </c>
      <c r="C815" s="5" t="s">
        <v>53</v>
      </c>
      <c r="D815" s="5" t="s">
        <v>16</v>
      </c>
      <c r="E815" s="16">
        <v>21020.46</v>
      </c>
      <c r="F815" s="16">
        <v>18669.5</v>
      </c>
      <c r="G815" s="8"/>
      <c r="H815" s="9"/>
      <c r="I815" s="9"/>
      <c r="J815" s="17">
        <f>E815-F815</f>
        <v>2350.959999999999</v>
      </c>
      <c r="K815" s="9"/>
      <c r="L815" s="9"/>
      <c r="M815" s="9"/>
    </row>
    <row r="816" spans="1:13" ht="12.75">
      <c r="A816" s="1" t="s">
        <v>13</v>
      </c>
      <c r="B816" s="5" t="s">
        <v>89</v>
      </c>
      <c r="C816" s="5" t="s">
        <v>53</v>
      </c>
      <c r="D816" s="5" t="s">
        <v>49</v>
      </c>
      <c r="E816" s="16">
        <v>2004.66</v>
      </c>
      <c r="F816" s="16">
        <v>1780.68</v>
      </c>
      <c r="G816" s="8"/>
      <c r="H816" s="9"/>
      <c r="I816" s="9"/>
      <c r="J816" s="17">
        <f>E816-F816</f>
        <v>223.98000000000002</v>
      </c>
      <c r="K816" s="9"/>
      <c r="L816" s="9"/>
      <c r="M816" s="9"/>
    </row>
    <row r="817" spans="1:13" ht="12.75">
      <c r="A817" s="1" t="s">
        <v>13</v>
      </c>
      <c r="B817" s="5" t="s">
        <v>89</v>
      </c>
      <c r="C817" s="5" t="s">
        <v>53</v>
      </c>
      <c r="D817" s="5" t="s">
        <v>50</v>
      </c>
      <c r="E817" s="16">
        <v>2806.8</v>
      </c>
      <c r="F817" s="16">
        <v>2495.13</v>
      </c>
      <c r="G817" s="8"/>
      <c r="H817" s="9"/>
      <c r="I817" s="9"/>
      <c r="J817" s="17">
        <f>E817-F817</f>
        <v>311.6700000000001</v>
      </c>
      <c r="K817" s="9"/>
      <c r="L817" s="9"/>
      <c r="M817" s="9"/>
    </row>
    <row r="818" spans="1:13" ht="12.75">
      <c r="A818" s="1" t="s">
        <v>13</v>
      </c>
      <c r="B818" s="5" t="s">
        <v>89</v>
      </c>
      <c r="C818" s="5" t="s">
        <v>53</v>
      </c>
      <c r="D818" s="5" t="s">
        <v>17</v>
      </c>
      <c r="E818" s="16">
        <v>5784.9</v>
      </c>
      <c r="F818" s="16">
        <v>5138.03</v>
      </c>
      <c r="G818" s="8"/>
      <c r="H818" s="9"/>
      <c r="I818" s="9"/>
      <c r="J818" s="17">
        <f>E818-F818</f>
        <v>646.8699999999999</v>
      </c>
      <c r="K818" s="9"/>
      <c r="L818" s="9"/>
      <c r="M818" s="9"/>
    </row>
    <row r="819" spans="1:13" ht="12.75">
      <c r="A819" s="1" t="s">
        <v>13</v>
      </c>
      <c r="B819" s="5" t="s">
        <v>89</v>
      </c>
      <c r="C819" s="5" t="s">
        <v>53</v>
      </c>
      <c r="D819" s="5" t="s">
        <v>18</v>
      </c>
      <c r="E819" s="16">
        <v>5555.7</v>
      </c>
      <c r="F819" s="16">
        <v>4933.89</v>
      </c>
      <c r="G819" s="8"/>
      <c r="H819" s="9"/>
      <c r="I819" s="9"/>
      <c r="J819" s="17">
        <f>E819-F819</f>
        <v>621.8099999999995</v>
      </c>
      <c r="K819" s="9"/>
      <c r="L819" s="9"/>
      <c r="M819" s="9"/>
    </row>
    <row r="820" spans="1:13" ht="12.75">
      <c r="A820" s="1" t="s">
        <v>13</v>
      </c>
      <c r="B820" s="5" t="s">
        <v>89</v>
      </c>
      <c r="C820" s="5" t="s">
        <v>53</v>
      </c>
      <c r="D820" s="5" t="s">
        <v>19</v>
      </c>
      <c r="E820" s="16">
        <v>2692.14</v>
      </c>
      <c r="F820" s="16">
        <v>2392.99</v>
      </c>
      <c r="G820" s="8"/>
      <c r="H820" s="9"/>
      <c r="I820" s="9"/>
      <c r="J820" s="17">
        <f>E820-F820</f>
        <v>299.1500000000001</v>
      </c>
      <c r="K820" s="9"/>
      <c r="L820" s="9"/>
      <c r="M820" s="9"/>
    </row>
    <row r="821" spans="1:13" ht="12.75">
      <c r="A821" s="1" t="s">
        <v>13</v>
      </c>
      <c r="B821" s="5" t="s">
        <v>89</v>
      </c>
      <c r="C821" s="5" t="s">
        <v>53</v>
      </c>
      <c r="D821" s="5" t="s">
        <v>21</v>
      </c>
      <c r="E821" s="16">
        <v>89648.1</v>
      </c>
      <c r="F821" s="16">
        <v>76126.56</v>
      </c>
      <c r="G821" s="8"/>
      <c r="H821" s="9"/>
      <c r="I821" s="9"/>
      <c r="J821" s="17">
        <f>E821-F821</f>
        <v>13521.540000000008</v>
      </c>
      <c r="K821" s="9">
        <f>K830</f>
        <v>2415.84</v>
      </c>
      <c r="L821" s="9"/>
      <c r="M821" s="9"/>
    </row>
    <row r="822" spans="1:13" ht="12.75">
      <c r="A822" s="1" t="s">
        <v>13</v>
      </c>
      <c r="B822" s="5" t="s">
        <v>89</v>
      </c>
      <c r="C822" s="5" t="s">
        <v>53</v>
      </c>
      <c r="D822" s="5" t="s">
        <v>22</v>
      </c>
      <c r="E822" s="16">
        <v>2978.46</v>
      </c>
      <c r="F822" s="16">
        <v>2643.25</v>
      </c>
      <c r="G822" s="8"/>
      <c r="H822" s="9"/>
      <c r="I822" s="9"/>
      <c r="J822" s="17">
        <f>E822-F822</f>
        <v>335.21000000000004</v>
      </c>
      <c r="K822" s="9"/>
      <c r="L822" s="9"/>
      <c r="M822" s="9"/>
    </row>
    <row r="823" spans="1:13" ht="12.75">
      <c r="A823" s="1" t="s">
        <v>13</v>
      </c>
      <c r="B823" s="5" t="s">
        <v>89</v>
      </c>
      <c r="C823" s="5" t="s">
        <v>53</v>
      </c>
      <c r="D823" s="5" t="s">
        <v>23</v>
      </c>
      <c r="E823" s="16">
        <v>13001.58</v>
      </c>
      <c r="F823" s="16">
        <v>11546.51</v>
      </c>
      <c r="G823" s="8"/>
      <c r="H823" s="9"/>
      <c r="I823" s="9"/>
      <c r="J823" s="17">
        <f>E823-F823</f>
        <v>1455.0699999999997</v>
      </c>
      <c r="K823" s="9"/>
      <c r="L823" s="9"/>
      <c r="M823" s="9"/>
    </row>
    <row r="824" spans="1:13" ht="12.75">
      <c r="A824" s="1" t="s">
        <v>13</v>
      </c>
      <c r="B824" s="5" t="s">
        <v>89</v>
      </c>
      <c r="C824" s="5" t="s">
        <v>53</v>
      </c>
      <c r="D824" s="5" t="s">
        <v>24</v>
      </c>
      <c r="E824" s="16">
        <v>57.18</v>
      </c>
      <c r="F824" s="16">
        <v>55.71</v>
      </c>
      <c r="G824" s="8"/>
      <c r="H824" s="9"/>
      <c r="I824" s="9"/>
      <c r="J824" s="17">
        <f>E824-F824</f>
        <v>1.4699999999999989</v>
      </c>
      <c r="K824" s="9"/>
      <c r="L824" s="9"/>
      <c r="M824" s="9"/>
    </row>
    <row r="825" spans="1:13" ht="12.75">
      <c r="A825" s="1" t="s">
        <v>13</v>
      </c>
      <c r="B825" s="5" t="s">
        <v>89</v>
      </c>
      <c r="C825" s="5" t="s">
        <v>53</v>
      </c>
      <c r="D825" s="5" t="s">
        <v>25</v>
      </c>
      <c r="E825" s="16">
        <v>55729.38</v>
      </c>
      <c r="F825" s="16">
        <v>49497.31</v>
      </c>
      <c r="G825" s="8"/>
      <c r="H825" s="9"/>
      <c r="I825" s="9"/>
      <c r="J825" s="17">
        <f>E825-F825</f>
        <v>6232.07</v>
      </c>
      <c r="K825" s="9"/>
      <c r="L825" s="9"/>
      <c r="M825" s="9"/>
    </row>
    <row r="826" spans="1:13" ht="12.75">
      <c r="A826" s="1" t="s">
        <v>13</v>
      </c>
      <c r="B826" s="5" t="s">
        <v>89</v>
      </c>
      <c r="C826" s="5" t="s">
        <v>53</v>
      </c>
      <c r="D826" s="10" t="s">
        <v>26</v>
      </c>
      <c r="E826" s="11">
        <v>45648.9</v>
      </c>
      <c r="F826" s="11">
        <v>40547.71</v>
      </c>
      <c r="G826" s="8">
        <v>6077.04</v>
      </c>
      <c r="H826" s="17">
        <f>E826-G826</f>
        <v>39571.86</v>
      </c>
      <c r="I826" s="9"/>
      <c r="J826" s="17">
        <f>E826-F826</f>
        <v>5101.190000000002</v>
      </c>
      <c r="K826" s="9"/>
      <c r="L826" s="9"/>
      <c r="M826" s="9"/>
    </row>
    <row r="827" spans="1:13" ht="12.75">
      <c r="A827" s="1" t="s">
        <v>13</v>
      </c>
      <c r="B827" s="5" t="s">
        <v>89</v>
      </c>
      <c r="C827" s="18" t="s">
        <v>53</v>
      </c>
      <c r="D827" s="18" t="s">
        <v>28</v>
      </c>
      <c r="E827" s="19">
        <v>41181.42</v>
      </c>
      <c r="F827" s="19">
        <v>36568.72</v>
      </c>
      <c r="G827" s="8"/>
      <c r="H827" s="9"/>
      <c r="I827" s="9"/>
      <c r="J827" s="17">
        <f>E827-F827</f>
        <v>4612.699999999997</v>
      </c>
      <c r="K827" s="9"/>
      <c r="L827" s="9"/>
      <c r="M827" s="9"/>
    </row>
    <row r="828" spans="1:13" ht="12.75">
      <c r="A828" s="1" t="s">
        <v>13</v>
      </c>
      <c r="B828" s="5" t="s">
        <v>89</v>
      </c>
      <c r="C828" s="5" t="s">
        <v>53</v>
      </c>
      <c r="D828" s="5" t="s">
        <v>54</v>
      </c>
      <c r="E828" s="16">
        <v>20562.36</v>
      </c>
      <c r="F828" s="16">
        <v>18261.48</v>
      </c>
      <c r="G828" s="8"/>
      <c r="H828" s="9"/>
      <c r="I828" s="9"/>
      <c r="J828" s="17">
        <f>E828-F828</f>
        <v>2300.880000000001</v>
      </c>
      <c r="K828" s="9"/>
      <c r="L828" s="9"/>
      <c r="M828" s="9"/>
    </row>
    <row r="829" spans="1:13" ht="12.75">
      <c r="A829" s="1" t="s">
        <v>13</v>
      </c>
      <c r="B829" s="5" t="s">
        <v>89</v>
      </c>
      <c r="C829" s="5" t="s">
        <v>53</v>
      </c>
      <c r="D829" s="5" t="s">
        <v>29</v>
      </c>
      <c r="E829" s="16">
        <v>450.42</v>
      </c>
      <c r="F829" s="16">
        <v>399.24</v>
      </c>
      <c r="G829" s="8"/>
      <c r="H829" s="9"/>
      <c r="I829" s="9"/>
      <c r="J829" s="17">
        <f>E829-F829</f>
        <v>51.18000000000001</v>
      </c>
      <c r="K829" s="9"/>
      <c r="L829" s="9"/>
      <c r="M829" s="9"/>
    </row>
    <row r="830" spans="1:13" ht="12.75">
      <c r="A830" s="1" t="s">
        <v>13</v>
      </c>
      <c r="B830" s="5" t="s">
        <v>89</v>
      </c>
      <c r="C830" s="5" t="s">
        <v>53</v>
      </c>
      <c r="D830" s="5" t="s">
        <v>30</v>
      </c>
      <c r="E830" s="16">
        <v>52945.74</v>
      </c>
      <c r="F830" s="16">
        <v>44961.29</v>
      </c>
      <c r="G830" s="8"/>
      <c r="H830" s="9"/>
      <c r="I830" s="9"/>
      <c r="J830" s="17">
        <f>E830-F830</f>
        <v>7984.449999999997</v>
      </c>
      <c r="K830" s="9">
        <f>201.32*12</f>
        <v>2415.84</v>
      </c>
      <c r="L830" s="9"/>
      <c r="M830" s="9"/>
    </row>
    <row r="831" spans="1:13" ht="12.75">
      <c r="A831" s="1" t="s">
        <v>13</v>
      </c>
      <c r="B831" s="5" t="s">
        <v>89</v>
      </c>
      <c r="C831" s="5" t="s">
        <v>53</v>
      </c>
      <c r="D831" s="5" t="s">
        <v>31</v>
      </c>
      <c r="E831" s="16">
        <v>428195.4</v>
      </c>
      <c r="F831" s="16">
        <v>379980.19</v>
      </c>
      <c r="G831" s="8"/>
      <c r="H831" s="9"/>
      <c r="I831" s="9"/>
      <c r="J831" s="17">
        <f>E831-F831</f>
        <v>48215.21000000002</v>
      </c>
      <c r="K831" s="9"/>
      <c r="L831" s="9"/>
      <c r="M831" s="9"/>
    </row>
    <row r="832" spans="1:13" ht="12.75">
      <c r="A832" s="1" t="s">
        <v>13</v>
      </c>
      <c r="B832" s="5" t="s">
        <v>89</v>
      </c>
      <c r="C832" s="5" t="s">
        <v>53</v>
      </c>
      <c r="D832" s="5" t="s">
        <v>32</v>
      </c>
      <c r="E832" s="16">
        <v>0</v>
      </c>
      <c r="F832" s="16">
        <v>0</v>
      </c>
      <c r="G832" s="8"/>
      <c r="H832" s="9"/>
      <c r="I832" s="9"/>
      <c r="J832" s="17">
        <f>E832-F832</f>
        <v>0</v>
      </c>
      <c r="K832" s="9"/>
      <c r="L832" s="9"/>
      <c r="M832" s="9"/>
    </row>
    <row r="833" spans="1:13" ht="12.75">
      <c r="A833" s="1" t="s">
        <v>13</v>
      </c>
      <c r="B833" s="5" t="s">
        <v>89</v>
      </c>
      <c r="C833" s="5" t="s">
        <v>53</v>
      </c>
      <c r="D833" s="5" t="s">
        <v>33</v>
      </c>
      <c r="E833" s="16">
        <v>3322.08</v>
      </c>
      <c r="F833" s="16">
        <v>2949.3</v>
      </c>
      <c r="G833" s="8"/>
      <c r="H833" s="9"/>
      <c r="I833" s="9"/>
      <c r="J833" s="17">
        <f>E833-F833</f>
        <v>372.77999999999975</v>
      </c>
      <c r="K833" s="9"/>
      <c r="L833" s="9"/>
      <c r="M833" s="9"/>
    </row>
    <row r="834" spans="1:13" ht="12.75">
      <c r="A834" s="1" t="s">
        <v>13</v>
      </c>
      <c r="B834" s="5" t="s">
        <v>89</v>
      </c>
      <c r="C834" s="5" t="s">
        <v>53</v>
      </c>
      <c r="D834" s="5" t="s">
        <v>34</v>
      </c>
      <c r="E834" s="16">
        <v>0</v>
      </c>
      <c r="F834" s="16">
        <v>0</v>
      </c>
      <c r="G834" s="8"/>
      <c r="H834" s="9"/>
      <c r="I834" s="9"/>
      <c r="J834" s="17">
        <f>E834-F834</f>
        <v>0</v>
      </c>
      <c r="K834" s="9">
        <v>2416</v>
      </c>
      <c r="L834" s="9"/>
      <c r="M834" s="9"/>
    </row>
    <row r="835" spans="1:13" ht="12.75">
      <c r="A835" s="1" t="s">
        <v>13</v>
      </c>
      <c r="B835" s="5" t="s">
        <v>89</v>
      </c>
      <c r="C835" s="5" t="s">
        <v>53</v>
      </c>
      <c r="D835" s="5" t="s">
        <v>35</v>
      </c>
      <c r="E835" s="16">
        <v>0</v>
      </c>
      <c r="F835" s="16">
        <v>0</v>
      </c>
      <c r="G835" s="8"/>
      <c r="H835" s="9"/>
      <c r="I835" s="9"/>
      <c r="J835" s="17">
        <f>E835-F835</f>
        <v>0</v>
      </c>
      <c r="K835" s="9"/>
      <c r="L835" s="9"/>
      <c r="M835" s="9"/>
    </row>
    <row r="836" spans="1:13" ht="12.75">
      <c r="A836" s="1" t="s">
        <v>13</v>
      </c>
      <c r="B836" s="5" t="s">
        <v>89</v>
      </c>
      <c r="C836" s="5" t="s">
        <v>53</v>
      </c>
      <c r="D836" s="5" t="s">
        <v>36</v>
      </c>
      <c r="E836" s="16">
        <v>0</v>
      </c>
      <c r="F836" s="16">
        <v>0</v>
      </c>
      <c r="G836" s="8"/>
      <c r="H836" s="9"/>
      <c r="I836" s="9"/>
      <c r="J836" s="17">
        <f>E836-F836</f>
        <v>0</v>
      </c>
      <c r="K836" s="9"/>
      <c r="L836" s="9"/>
      <c r="M836" s="9"/>
    </row>
    <row r="837" spans="1:13" ht="12.75">
      <c r="A837" s="1" t="s">
        <v>13</v>
      </c>
      <c r="B837" s="5" t="s">
        <v>89</v>
      </c>
      <c r="C837" s="5" t="s">
        <v>53</v>
      </c>
      <c r="D837" s="5" t="s">
        <v>37</v>
      </c>
      <c r="E837" s="16">
        <v>793585.68</v>
      </c>
      <c r="F837" s="16">
        <v>698947.49</v>
      </c>
      <c r="G837" s="8"/>
      <c r="H837" s="9"/>
      <c r="I837" s="9"/>
      <c r="J837" s="17">
        <f>E837-F837</f>
        <v>94638.19000000006</v>
      </c>
      <c r="K837" s="9"/>
      <c r="L837" s="9"/>
      <c r="M837" s="9"/>
    </row>
    <row r="838" spans="2:13" ht="12.75">
      <c r="B838" s="5"/>
      <c r="C838" s="5"/>
      <c r="D838" s="10" t="s">
        <v>38</v>
      </c>
      <c r="E838" s="11">
        <f>E815+E816+E817+E818+E819+E820+E822+E823+E824+E825+E828+E833</f>
        <v>135515.69999999998</v>
      </c>
      <c r="F838" s="11">
        <f>F815+F816+F817+F818+F819+F820+F822+F823+F824+F825+F828+F833</f>
        <v>120363.78</v>
      </c>
      <c r="G838" s="8"/>
      <c r="H838" s="9"/>
      <c r="I838" s="9"/>
      <c r="J838" s="17">
        <f>E838-F838</f>
        <v>15151.919999999984</v>
      </c>
      <c r="K838" s="9"/>
      <c r="L838" s="9"/>
      <c r="M838" s="9"/>
    </row>
    <row r="839" spans="2:13" ht="12.75">
      <c r="B839" s="5"/>
      <c r="C839" s="5"/>
      <c r="D839" s="10" t="s">
        <v>51</v>
      </c>
      <c r="E839" s="11">
        <f>E838+E827+E826</f>
        <v>222346.02</v>
      </c>
      <c r="F839" s="11">
        <f>F838+F827+F826</f>
        <v>197480.21</v>
      </c>
      <c r="G839" s="8"/>
      <c r="H839" s="9"/>
      <c r="I839" s="9"/>
      <c r="J839" s="17">
        <f>E839-F839</f>
        <v>24865.809999999998</v>
      </c>
      <c r="K839" s="9"/>
      <c r="L839" s="9"/>
      <c r="M839" s="9"/>
    </row>
    <row r="840" spans="1:13" ht="12.75">
      <c r="A840" s="1" t="s">
        <v>13</v>
      </c>
      <c r="B840" s="5" t="s">
        <v>89</v>
      </c>
      <c r="C840" s="5" t="s">
        <v>55</v>
      </c>
      <c r="D840" s="5" t="s">
        <v>16</v>
      </c>
      <c r="E840" s="16">
        <v>10309.74</v>
      </c>
      <c r="F840" s="16">
        <v>9424.85</v>
      </c>
      <c r="G840" s="8"/>
      <c r="H840" s="9"/>
      <c r="I840" s="9"/>
      <c r="J840" s="17">
        <f>E840-F840</f>
        <v>884.8899999999994</v>
      </c>
      <c r="K840" s="9"/>
      <c r="L840" s="9"/>
      <c r="M840" s="9"/>
    </row>
    <row r="841" spans="1:13" ht="12.75">
      <c r="A841" s="1" t="s">
        <v>13</v>
      </c>
      <c r="B841" s="5" t="s">
        <v>89</v>
      </c>
      <c r="C841" s="5" t="s">
        <v>55</v>
      </c>
      <c r="D841" s="5" t="s">
        <v>49</v>
      </c>
      <c r="E841" s="16">
        <v>983.28</v>
      </c>
      <c r="F841" s="16">
        <v>899</v>
      </c>
      <c r="G841" s="8"/>
      <c r="H841" s="9"/>
      <c r="I841" s="9"/>
      <c r="J841" s="17">
        <f>E841-F841</f>
        <v>84.27999999999997</v>
      </c>
      <c r="K841" s="9"/>
      <c r="L841" s="9"/>
      <c r="M841" s="9"/>
    </row>
    <row r="842" spans="1:13" ht="12.75">
      <c r="A842" s="1" t="s">
        <v>13</v>
      </c>
      <c r="B842" s="5" t="s">
        <v>89</v>
      </c>
      <c r="C842" s="5" t="s">
        <v>55</v>
      </c>
      <c r="D842" s="5" t="s">
        <v>50</v>
      </c>
      <c r="E842" s="16">
        <v>1376.52</v>
      </c>
      <c r="F842" s="16">
        <v>1259.46</v>
      </c>
      <c r="G842" s="8"/>
      <c r="H842" s="9"/>
      <c r="I842" s="9"/>
      <c r="J842" s="17">
        <f>E842-F842</f>
        <v>117.05999999999995</v>
      </c>
      <c r="K842" s="9"/>
      <c r="L842" s="9"/>
      <c r="M842" s="9"/>
    </row>
    <row r="843" spans="1:13" ht="12.75">
      <c r="A843" s="1" t="s">
        <v>13</v>
      </c>
      <c r="B843" s="5" t="s">
        <v>89</v>
      </c>
      <c r="C843" s="5" t="s">
        <v>55</v>
      </c>
      <c r="D843" s="5" t="s">
        <v>17</v>
      </c>
      <c r="E843" s="16">
        <v>2837.22</v>
      </c>
      <c r="F843" s="16">
        <v>2593.76</v>
      </c>
      <c r="G843" s="8"/>
      <c r="H843" s="9"/>
      <c r="I843" s="9"/>
      <c r="J843" s="17">
        <f>E843-F843</f>
        <v>243.45999999999958</v>
      </c>
      <c r="K843" s="9"/>
      <c r="L843" s="9"/>
      <c r="M843" s="9"/>
    </row>
    <row r="844" spans="1:13" ht="12.75">
      <c r="A844" s="1" t="s">
        <v>13</v>
      </c>
      <c r="B844" s="5" t="s">
        <v>89</v>
      </c>
      <c r="C844" s="5" t="s">
        <v>55</v>
      </c>
      <c r="D844" s="5" t="s">
        <v>18</v>
      </c>
      <c r="E844" s="16">
        <v>2724.96</v>
      </c>
      <c r="F844" s="16">
        <v>2490.86</v>
      </c>
      <c r="G844" s="8"/>
      <c r="H844" s="9"/>
      <c r="I844" s="9"/>
      <c r="J844" s="17">
        <f>E844-F844</f>
        <v>234.0999999999999</v>
      </c>
      <c r="K844" s="9"/>
      <c r="L844" s="9"/>
      <c r="M844" s="9"/>
    </row>
    <row r="845" spans="1:13" ht="12.75">
      <c r="A845" s="1" t="s">
        <v>13</v>
      </c>
      <c r="B845" s="5" t="s">
        <v>89</v>
      </c>
      <c r="C845" s="5" t="s">
        <v>55</v>
      </c>
      <c r="D845" s="5" t="s">
        <v>19</v>
      </c>
      <c r="E845" s="16">
        <v>1320.24</v>
      </c>
      <c r="F845" s="16">
        <v>1207.88</v>
      </c>
      <c r="G845" s="8"/>
      <c r="H845" s="9"/>
      <c r="I845" s="9"/>
      <c r="J845" s="17">
        <f>E845-F845</f>
        <v>112.3599999999999</v>
      </c>
      <c r="K845" s="9"/>
      <c r="L845" s="9"/>
      <c r="M845" s="9"/>
    </row>
    <row r="846" spans="1:13" ht="12.75">
      <c r="A846" s="1" t="s">
        <v>13</v>
      </c>
      <c r="B846" s="5" t="s">
        <v>89</v>
      </c>
      <c r="C846" s="5" t="s">
        <v>55</v>
      </c>
      <c r="D846" s="5" t="s">
        <v>21</v>
      </c>
      <c r="E846" s="16">
        <v>39694.5</v>
      </c>
      <c r="F846" s="16">
        <v>36691.6</v>
      </c>
      <c r="G846" s="8"/>
      <c r="H846" s="9"/>
      <c r="I846" s="9"/>
      <c r="J846" s="17">
        <f>E846-F846</f>
        <v>3002.9000000000015</v>
      </c>
      <c r="K846" s="9">
        <f>K855</f>
        <v>1081.92</v>
      </c>
      <c r="L846" s="9"/>
      <c r="M846" s="9"/>
    </row>
    <row r="847" spans="1:13" ht="12.75">
      <c r="A847" s="1" t="s">
        <v>13</v>
      </c>
      <c r="B847" s="5" t="s">
        <v>89</v>
      </c>
      <c r="C847" s="5" t="s">
        <v>55</v>
      </c>
      <c r="D847" s="5" t="s">
        <v>22</v>
      </c>
      <c r="E847" s="16">
        <v>1460.88</v>
      </c>
      <c r="F847" s="16">
        <v>1334.46</v>
      </c>
      <c r="G847" s="8"/>
      <c r="H847" s="9"/>
      <c r="I847" s="9"/>
      <c r="J847" s="17">
        <f>E847-F847</f>
        <v>126.42000000000007</v>
      </c>
      <c r="K847" s="9"/>
      <c r="L847" s="9"/>
      <c r="M847" s="9"/>
    </row>
    <row r="848" spans="1:13" ht="12.75">
      <c r="A848" s="1" t="s">
        <v>13</v>
      </c>
      <c r="B848" s="5" t="s">
        <v>89</v>
      </c>
      <c r="C848" s="5" t="s">
        <v>55</v>
      </c>
      <c r="D848" s="5" t="s">
        <v>23</v>
      </c>
      <c r="E848" s="16">
        <v>6376.92</v>
      </c>
      <c r="F848" s="16">
        <v>5829.12</v>
      </c>
      <c r="G848" s="8"/>
      <c r="H848" s="9"/>
      <c r="I848" s="9"/>
      <c r="J848" s="17">
        <f>E848-F848</f>
        <v>547.8000000000002</v>
      </c>
      <c r="K848" s="9"/>
      <c r="L848" s="9"/>
      <c r="M848" s="9"/>
    </row>
    <row r="849" spans="1:13" ht="12.75">
      <c r="A849" s="1" t="s">
        <v>13</v>
      </c>
      <c r="B849" s="5" t="s">
        <v>89</v>
      </c>
      <c r="C849" s="5" t="s">
        <v>55</v>
      </c>
      <c r="D849" s="5" t="s">
        <v>24</v>
      </c>
      <c r="E849" s="16">
        <v>28.14</v>
      </c>
      <c r="F849" s="16">
        <v>28.14</v>
      </c>
      <c r="G849" s="8"/>
      <c r="H849" s="9"/>
      <c r="I849" s="9"/>
      <c r="J849" s="17">
        <f>E849-F849</f>
        <v>0</v>
      </c>
      <c r="K849" s="9"/>
      <c r="L849" s="9"/>
      <c r="M849" s="9"/>
    </row>
    <row r="850" spans="1:13" ht="12.75">
      <c r="A850" s="1" t="s">
        <v>13</v>
      </c>
      <c r="B850" s="5" t="s">
        <v>89</v>
      </c>
      <c r="C850" s="5" t="s">
        <v>55</v>
      </c>
      <c r="D850" s="5" t="s">
        <v>25</v>
      </c>
      <c r="E850" s="16">
        <v>27333.54</v>
      </c>
      <c r="F850" s="16">
        <v>24987.85</v>
      </c>
      <c r="G850" s="8"/>
      <c r="H850" s="9"/>
      <c r="I850" s="9"/>
      <c r="J850" s="17">
        <f>E850-F850</f>
        <v>2345.6900000000023</v>
      </c>
      <c r="K850" s="9"/>
      <c r="L850" s="9"/>
      <c r="M850" s="9"/>
    </row>
    <row r="851" spans="1:13" ht="12.75">
      <c r="A851" s="1" t="s">
        <v>13</v>
      </c>
      <c r="B851" s="5" t="s">
        <v>89</v>
      </c>
      <c r="C851" s="5" t="s">
        <v>55</v>
      </c>
      <c r="D851" s="10" t="s">
        <v>26</v>
      </c>
      <c r="E851" s="11">
        <v>23175.96</v>
      </c>
      <c r="F851" s="11">
        <v>21186.1</v>
      </c>
      <c r="G851" s="8">
        <v>11010.6</v>
      </c>
      <c r="H851" s="17">
        <f>E851-G851</f>
        <v>12165.359999999999</v>
      </c>
      <c r="I851" s="9"/>
      <c r="J851" s="17">
        <f>E851-F851</f>
        <v>1989.8600000000006</v>
      </c>
      <c r="K851" s="9"/>
      <c r="L851" s="9"/>
      <c r="M851" s="9"/>
    </row>
    <row r="852" spans="1:13" ht="12.75">
      <c r="A852" s="1" t="s">
        <v>13</v>
      </c>
      <c r="B852" s="5" t="s">
        <v>89</v>
      </c>
      <c r="C852" s="18" t="s">
        <v>55</v>
      </c>
      <c r="D852" s="18" t="s">
        <v>28</v>
      </c>
      <c r="E852" s="19">
        <v>20198.22</v>
      </c>
      <c r="F852" s="19">
        <v>18461.19</v>
      </c>
      <c r="G852" s="8"/>
      <c r="H852" s="9"/>
      <c r="I852" s="9"/>
      <c r="J852" s="17">
        <f>E852-F852</f>
        <v>1737.0300000000025</v>
      </c>
      <c r="K852" s="9"/>
      <c r="L852" s="9"/>
      <c r="M852" s="9"/>
    </row>
    <row r="853" spans="1:13" ht="12.75">
      <c r="A853" s="1" t="s">
        <v>13</v>
      </c>
      <c r="B853" s="5" t="s">
        <v>89</v>
      </c>
      <c r="C853" s="5" t="s">
        <v>55</v>
      </c>
      <c r="D853" s="5" t="s">
        <v>54</v>
      </c>
      <c r="E853" s="16">
        <v>10085.04</v>
      </c>
      <c r="F853" s="16">
        <v>9218.86</v>
      </c>
      <c r="G853" s="8"/>
      <c r="H853" s="9"/>
      <c r="I853" s="9"/>
      <c r="J853" s="17">
        <f>E853-F853</f>
        <v>866.1800000000003</v>
      </c>
      <c r="K853" s="9"/>
      <c r="L853" s="9"/>
      <c r="M853" s="9"/>
    </row>
    <row r="854" spans="1:13" ht="12.75">
      <c r="A854" s="1" t="s">
        <v>13</v>
      </c>
      <c r="B854" s="5" t="s">
        <v>89</v>
      </c>
      <c r="C854" s="5" t="s">
        <v>55</v>
      </c>
      <c r="D854" s="5" t="s">
        <v>29</v>
      </c>
      <c r="E854" s="16">
        <v>298.26</v>
      </c>
      <c r="F854" s="16">
        <v>272.15</v>
      </c>
      <c r="G854" s="8"/>
      <c r="H854" s="9"/>
      <c r="I854" s="9"/>
      <c r="J854" s="17">
        <f>E854-F854</f>
        <v>26.110000000000014</v>
      </c>
      <c r="K854" s="9"/>
      <c r="L854" s="9"/>
      <c r="M854" s="9"/>
    </row>
    <row r="855" spans="1:13" ht="12.75">
      <c r="A855" s="1" t="s">
        <v>13</v>
      </c>
      <c r="B855" s="5" t="s">
        <v>89</v>
      </c>
      <c r="C855" s="5" t="s">
        <v>55</v>
      </c>
      <c r="D855" s="5" t="s">
        <v>30</v>
      </c>
      <c r="E855" s="16">
        <v>23443.02</v>
      </c>
      <c r="F855" s="16">
        <v>21670.52</v>
      </c>
      <c r="G855" s="8"/>
      <c r="H855" s="9"/>
      <c r="I855" s="9"/>
      <c r="J855" s="17">
        <f>E855-F855</f>
        <v>1772.5</v>
      </c>
      <c r="K855" s="9">
        <f>90.16*12</f>
        <v>1081.92</v>
      </c>
      <c r="L855" s="9"/>
      <c r="M855" s="9"/>
    </row>
    <row r="856" spans="1:13" ht="12.75">
      <c r="A856" s="1" t="s">
        <v>13</v>
      </c>
      <c r="B856" s="5" t="s">
        <v>89</v>
      </c>
      <c r="C856" s="5" t="s">
        <v>55</v>
      </c>
      <c r="D856" s="5" t="s">
        <v>31</v>
      </c>
      <c r="E856" s="16">
        <v>210015.72</v>
      </c>
      <c r="F856" s="16">
        <v>191830.84</v>
      </c>
      <c r="G856" s="8"/>
      <c r="H856" s="9"/>
      <c r="I856" s="9"/>
      <c r="J856" s="17">
        <f>E856-F856</f>
        <v>18184.880000000005</v>
      </c>
      <c r="K856" s="9"/>
      <c r="L856" s="9"/>
      <c r="M856" s="9"/>
    </row>
    <row r="857" spans="1:13" ht="12.75">
      <c r="A857" s="1" t="s">
        <v>13</v>
      </c>
      <c r="B857" s="5" t="s">
        <v>89</v>
      </c>
      <c r="C857" s="5" t="s">
        <v>55</v>
      </c>
      <c r="D857" s="5" t="s">
        <v>33</v>
      </c>
      <c r="E857" s="16">
        <v>1629.36</v>
      </c>
      <c r="F857" s="16">
        <v>1488.9</v>
      </c>
      <c r="G857" s="8"/>
      <c r="H857" s="9"/>
      <c r="I857" s="9"/>
      <c r="J857" s="17">
        <f>E857-F857</f>
        <v>140.4599999999998</v>
      </c>
      <c r="K857" s="9"/>
      <c r="L857" s="9"/>
      <c r="M857" s="9"/>
    </row>
    <row r="858" spans="1:13" ht="12.75">
      <c r="A858" s="1" t="s">
        <v>13</v>
      </c>
      <c r="B858" s="5" t="s">
        <v>89</v>
      </c>
      <c r="C858" s="5" t="s">
        <v>55</v>
      </c>
      <c r="D858" s="5" t="s">
        <v>37</v>
      </c>
      <c r="E858" s="16">
        <v>383291.52</v>
      </c>
      <c r="F858" s="16">
        <v>350875.54</v>
      </c>
      <c r="G858" s="8"/>
      <c r="H858" s="9"/>
      <c r="I858" s="9"/>
      <c r="J858" s="17">
        <f>E858-F858</f>
        <v>32415.98000000004</v>
      </c>
      <c r="K858" s="9"/>
      <c r="L858" s="9"/>
      <c r="M858" s="9"/>
    </row>
    <row r="859" spans="2:13" ht="12.75">
      <c r="B859" s="5"/>
      <c r="C859" s="5"/>
      <c r="D859" s="10" t="s">
        <v>38</v>
      </c>
      <c r="E859" s="11">
        <f>E840+E841+E842+E843+E844+E845+E847+E848+E849+E850+E853+E857</f>
        <v>66465.84</v>
      </c>
      <c r="F859" s="11">
        <f>F840+F841+F842+F843+F844+F845+F847+F848+F849+F850+F853+F857</f>
        <v>60763.14</v>
      </c>
      <c r="G859" s="8"/>
      <c r="H859" s="9"/>
      <c r="I859" s="9"/>
      <c r="J859" s="17">
        <f>E859-F859</f>
        <v>5702.699999999997</v>
      </c>
      <c r="K859" s="9"/>
      <c r="L859" s="9"/>
      <c r="M859" s="9"/>
    </row>
    <row r="860" spans="2:13" ht="12.75">
      <c r="B860" s="5"/>
      <c r="C860" s="5"/>
      <c r="D860" s="10" t="s">
        <v>51</v>
      </c>
      <c r="E860" s="11">
        <f>E859+E852+E851</f>
        <v>109840.01999999999</v>
      </c>
      <c r="F860" s="11">
        <f>F859+F852+F851</f>
        <v>100410.43</v>
      </c>
      <c r="G860" s="8"/>
      <c r="H860" s="9"/>
      <c r="I860" s="9"/>
      <c r="J860" s="17">
        <f>E860-F860</f>
        <v>9429.589999999997</v>
      </c>
      <c r="K860" s="9"/>
      <c r="L860" s="9"/>
      <c r="M860" s="9"/>
    </row>
    <row r="861" spans="1:13" ht="12.75">
      <c r="A861" s="1" t="s">
        <v>13</v>
      </c>
      <c r="B861" s="5" t="s">
        <v>91</v>
      </c>
      <c r="C861" s="5" t="s">
        <v>59</v>
      </c>
      <c r="D861" s="5" t="s">
        <v>16</v>
      </c>
      <c r="E861" s="16">
        <v>10089.66</v>
      </c>
      <c r="F861" s="16">
        <v>9064.43</v>
      </c>
      <c r="G861" s="8"/>
      <c r="H861" s="9"/>
      <c r="I861" s="9"/>
      <c r="J861" s="17">
        <f>E861-F861</f>
        <v>1025.2299999999996</v>
      </c>
      <c r="K861" s="9"/>
      <c r="L861" s="9"/>
      <c r="M861" s="9"/>
    </row>
    <row r="862" spans="1:13" ht="12.75">
      <c r="A862" s="1" t="s">
        <v>13</v>
      </c>
      <c r="B862" s="5" t="s">
        <v>91</v>
      </c>
      <c r="C862" s="5" t="s">
        <v>59</v>
      </c>
      <c r="D862" s="5" t="s">
        <v>49</v>
      </c>
      <c r="E862" s="16">
        <v>962.28</v>
      </c>
      <c r="F862" s="16">
        <v>864.65</v>
      </c>
      <c r="G862" s="8"/>
      <c r="H862" s="9"/>
      <c r="I862" s="9"/>
      <c r="J862" s="17">
        <f>E862-F862</f>
        <v>97.63</v>
      </c>
      <c r="K862" s="9"/>
      <c r="L862" s="9"/>
      <c r="M862" s="9"/>
    </row>
    <row r="863" spans="1:13" ht="12.75">
      <c r="A863" s="1" t="s">
        <v>13</v>
      </c>
      <c r="B863" s="5" t="s">
        <v>91</v>
      </c>
      <c r="C863" s="5" t="s">
        <v>59</v>
      </c>
      <c r="D863" s="5" t="s">
        <v>50</v>
      </c>
      <c r="E863" s="16">
        <v>1347.36</v>
      </c>
      <c r="F863" s="16">
        <v>1211.73</v>
      </c>
      <c r="G863" s="8"/>
      <c r="H863" s="9"/>
      <c r="I863" s="9"/>
      <c r="J863" s="17">
        <f>E863-F863</f>
        <v>135.62999999999988</v>
      </c>
      <c r="K863" s="9"/>
      <c r="L863" s="9"/>
      <c r="M863" s="9"/>
    </row>
    <row r="864" spans="1:13" ht="12.75">
      <c r="A864" s="1" t="s">
        <v>13</v>
      </c>
      <c r="B864" s="5" t="s">
        <v>91</v>
      </c>
      <c r="C864" s="5" t="s">
        <v>59</v>
      </c>
      <c r="D864" s="5" t="s">
        <v>17</v>
      </c>
      <c r="E864" s="16">
        <v>2776.74</v>
      </c>
      <c r="F864" s="16">
        <v>2494.69</v>
      </c>
      <c r="G864" s="8"/>
      <c r="H864" s="9"/>
      <c r="I864" s="9"/>
      <c r="J864" s="17">
        <f>E864-F864</f>
        <v>282.0499999999997</v>
      </c>
      <c r="K864" s="9"/>
      <c r="L864" s="9"/>
      <c r="M864" s="9"/>
    </row>
    <row r="865" spans="1:13" ht="12.75">
      <c r="A865" s="1" t="s">
        <v>13</v>
      </c>
      <c r="B865" s="5" t="s">
        <v>91</v>
      </c>
      <c r="C865" s="5" t="s">
        <v>59</v>
      </c>
      <c r="D865" s="5" t="s">
        <v>18</v>
      </c>
      <c r="E865" s="16">
        <v>2666.76</v>
      </c>
      <c r="F865" s="16">
        <v>2395.53</v>
      </c>
      <c r="G865" s="8"/>
      <c r="H865" s="9"/>
      <c r="I865" s="9"/>
      <c r="J865" s="17">
        <f>E865-F865</f>
        <v>271.23</v>
      </c>
      <c r="K865" s="9"/>
      <c r="L865" s="9"/>
      <c r="M865" s="9"/>
    </row>
    <row r="866" spans="1:13" ht="12.75">
      <c r="A866" s="1" t="s">
        <v>13</v>
      </c>
      <c r="B866" s="5" t="s">
        <v>91</v>
      </c>
      <c r="C866" s="5" t="s">
        <v>59</v>
      </c>
      <c r="D866" s="5" t="s">
        <v>19</v>
      </c>
      <c r="E866" s="16">
        <v>1292.28</v>
      </c>
      <c r="F866" s="16">
        <v>1162.07</v>
      </c>
      <c r="G866" s="8"/>
      <c r="H866" s="9"/>
      <c r="I866" s="9"/>
      <c r="J866" s="17">
        <f>E866-F866</f>
        <v>130.21000000000004</v>
      </c>
      <c r="K866" s="9"/>
      <c r="L866" s="9"/>
      <c r="M866" s="9"/>
    </row>
    <row r="867" spans="1:13" ht="12.75">
      <c r="A867" s="1" t="s">
        <v>13</v>
      </c>
      <c r="B867" s="5" t="s">
        <v>91</v>
      </c>
      <c r="C867" s="5" t="s">
        <v>59</v>
      </c>
      <c r="D867" s="5" t="s">
        <v>21</v>
      </c>
      <c r="E867" s="16">
        <v>62620.74</v>
      </c>
      <c r="F867" s="16">
        <v>55924.72</v>
      </c>
      <c r="G867" s="8"/>
      <c r="H867" s="9"/>
      <c r="I867" s="9"/>
      <c r="J867" s="17">
        <f>E867-F867</f>
        <v>6696.019999999997</v>
      </c>
      <c r="K867" s="9">
        <f>K876</f>
        <v>1683.3600000000001</v>
      </c>
      <c r="L867" s="9"/>
      <c r="M867" s="9"/>
    </row>
    <row r="868" spans="1:13" ht="12.75">
      <c r="A868" s="1" t="s">
        <v>13</v>
      </c>
      <c r="B868" s="5" t="s">
        <v>91</v>
      </c>
      <c r="C868" s="5" t="s">
        <v>59</v>
      </c>
      <c r="D868" s="5" t="s">
        <v>22</v>
      </c>
      <c r="E868" s="16">
        <v>1429.8</v>
      </c>
      <c r="F868" s="16">
        <v>1283.35</v>
      </c>
      <c r="G868" s="8"/>
      <c r="H868" s="9"/>
      <c r="I868" s="9"/>
      <c r="J868" s="17">
        <f>E868-F868</f>
        <v>146.45000000000005</v>
      </c>
      <c r="K868" s="9"/>
      <c r="L868" s="9"/>
      <c r="M868" s="9"/>
    </row>
    <row r="869" spans="1:13" ht="12.75">
      <c r="A869" s="1" t="s">
        <v>13</v>
      </c>
      <c r="B869" s="5" t="s">
        <v>91</v>
      </c>
      <c r="C869" s="5" t="s">
        <v>59</v>
      </c>
      <c r="D869" s="5" t="s">
        <v>23</v>
      </c>
      <c r="E869" s="16">
        <v>6240.72</v>
      </c>
      <c r="F869" s="16">
        <v>5606.07</v>
      </c>
      <c r="G869" s="8"/>
      <c r="H869" s="9"/>
      <c r="I869" s="9"/>
      <c r="J869" s="17">
        <f>E869-F869</f>
        <v>634.6500000000005</v>
      </c>
      <c r="K869" s="9"/>
      <c r="L869" s="9"/>
      <c r="M869" s="9"/>
    </row>
    <row r="870" spans="1:13" ht="12.75">
      <c r="A870" s="1" t="s">
        <v>13</v>
      </c>
      <c r="B870" s="5" t="s">
        <v>91</v>
      </c>
      <c r="C870" s="5" t="s">
        <v>59</v>
      </c>
      <c r="D870" s="5" t="s">
        <v>24</v>
      </c>
      <c r="E870" s="16">
        <v>27.54</v>
      </c>
      <c r="F870" s="16">
        <v>27.54</v>
      </c>
      <c r="G870" s="8"/>
      <c r="H870" s="9"/>
      <c r="I870" s="9"/>
      <c r="J870" s="17">
        <f>E870-F870</f>
        <v>0</v>
      </c>
      <c r="K870" s="9"/>
      <c r="L870" s="9"/>
      <c r="M870" s="9"/>
    </row>
    <row r="871" spans="1:13" ht="12.75">
      <c r="A871" s="1" t="s">
        <v>13</v>
      </c>
      <c r="B871" s="5" t="s">
        <v>91</v>
      </c>
      <c r="C871" s="5" t="s">
        <v>59</v>
      </c>
      <c r="D871" s="5" t="s">
        <v>25</v>
      </c>
      <c r="E871" s="16">
        <v>26749.74</v>
      </c>
      <c r="F871" s="16">
        <v>24032.1</v>
      </c>
      <c r="G871" s="8"/>
      <c r="H871" s="9"/>
      <c r="I871" s="9"/>
      <c r="J871" s="17">
        <f>E871-F871</f>
        <v>2717.640000000003</v>
      </c>
      <c r="K871" s="9"/>
      <c r="L871" s="9"/>
      <c r="M871" s="9"/>
    </row>
    <row r="872" spans="1:13" ht="12.75">
      <c r="A872" s="1" t="s">
        <v>13</v>
      </c>
      <c r="B872" s="5" t="s">
        <v>91</v>
      </c>
      <c r="C872" s="5" t="s">
        <v>59</v>
      </c>
      <c r="D872" s="10" t="s">
        <v>26</v>
      </c>
      <c r="E872" s="11">
        <v>22460.94</v>
      </c>
      <c r="F872" s="11">
        <v>20177.27</v>
      </c>
      <c r="G872" s="8">
        <v>107303.59</v>
      </c>
      <c r="H872" s="17">
        <f>E872-G872</f>
        <v>-84842.65</v>
      </c>
      <c r="I872" s="9"/>
      <c r="J872" s="17">
        <f>E872-F872</f>
        <v>2283.6699999999983</v>
      </c>
      <c r="K872" s="9"/>
      <c r="L872" s="9"/>
      <c r="M872" s="9"/>
    </row>
    <row r="873" spans="1:13" ht="12.75">
      <c r="A873" s="1" t="s">
        <v>13</v>
      </c>
      <c r="B873" s="5" t="s">
        <v>91</v>
      </c>
      <c r="C873" s="18" t="s">
        <v>59</v>
      </c>
      <c r="D873" s="18" t="s">
        <v>28</v>
      </c>
      <c r="E873" s="19">
        <v>19766.82</v>
      </c>
      <c r="F873" s="19">
        <v>17754.37</v>
      </c>
      <c r="G873" s="8"/>
      <c r="H873" s="9"/>
      <c r="I873" s="9"/>
      <c r="J873" s="17">
        <f>E873-F873</f>
        <v>2012.4500000000007</v>
      </c>
      <c r="K873" s="9"/>
      <c r="L873" s="9"/>
      <c r="M873" s="9"/>
    </row>
    <row r="874" spans="1:13" ht="12.75">
      <c r="A874" s="1" t="s">
        <v>13</v>
      </c>
      <c r="B874" s="5" t="s">
        <v>91</v>
      </c>
      <c r="C874" s="5" t="s">
        <v>59</v>
      </c>
      <c r="D874" s="5" t="s">
        <v>54</v>
      </c>
      <c r="E874" s="16">
        <v>9869.88</v>
      </c>
      <c r="F874" s="16">
        <v>8866.33</v>
      </c>
      <c r="G874" s="8"/>
      <c r="H874" s="9"/>
      <c r="I874" s="9"/>
      <c r="J874" s="17">
        <f>E874-F874</f>
        <v>1003.5499999999993</v>
      </c>
      <c r="K874" s="9"/>
      <c r="L874" s="9"/>
      <c r="M874" s="9"/>
    </row>
    <row r="875" spans="1:13" ht="12.75">
      <c r="A875" s="1" t="s">
        <v>13</v>
      </c>
      <c r="B875" s="5" t="s">
        <v>91</v>
      </c>
      <c r="C875" s="5" t="s">
        <v>59</v>
      </c>
      <c r="D875" s="5" t="s">
        <v>29</v>
      </c>
      <c r="E875" s="16">
        <v>309.78</v>
      </c>
      <c r="F875" s="16">
        <v>277.64</v>
      </c>
      <c r="G875" s="8"/>
      <c r="H875" s="9"/>
      <c r="I875" s="9"/>
      <c r="J875" s="17">
        <f>E875-F875</f>
        <v>32.139999999999986</v>
      </c>
      <c r="K875" s="9"/>
      <c r="L875" s="9"/>
      <c r="M875" s="9"/>
    </row>
    <row r="876" spans="1:13" ht="12.75">
      <c r="A876" s="1" t="s">
        <v>13</v>
      </c>
      <c r="B876" s="5" t="s">
        <v>91</v>
      </c>
      <c r="C876" s="5" t="s">
        <v>59</v>
      </c>
      <c r="D876" s="5" t="s">
        <v>30</v>
      </c>
      <c r="E876" s="16">
        <v>36982.26</v>
      </c>
      <c r="F876" s="16">
        <v>33029.87</v>
      </c>
      <c r="G876" s="8"/>
      <c r="H876" s="9"/>
      <c r="I876" s="9"/>
      <c r="J876" s="17">
        <f>E876-F876</f>
        <v>3952.3899999999994</v>
      </c>
      <c r="K876" s="9">
        <f>140.28*12</f>
        <v>1683.3600000000001</v>
      </c>
      <c r="L876" s="9"/>
      <c r="M876" s="9"/>
    </row>
    <row r="877" spans="1:13" ht="12.75">
      <c r="A877" s="1" t="s">
        <v>13</v>
      </c>
      <c r="B877" s="5" t="s">
        <v>91</v>
      </c>
      <c r="C877" s="5" t="s">
        <v>59</v>
      </c>
      <c r="D877" s="5" t="s">
        <v>31</v>
      </c>
      <c r="E877" s="16">
        <v>205530.24</v>
      </c>
      <c r="F877" s="16">
        <v>184461.83</v>
      </c>
      <c r="G877" s="8"/>
      <c r="H877" s="9"/>
      <c r="I877" s="9"/>
      <c r="J877" s="17">
        <f>E877-F877</f>
        <v>21068.410000000003</v>
      </c>
      <c r="K877" s="9"/>
      <c r="L877" s="9"/>
      <c r="M877" s="9"/>
    </row>
    <row r="878" spans="1:13" ht="12.75">
      <c r="A878" s="1" t="s">
        <v>13</v>
      </c>
      <c r="B878" s="5" t="s">
        <v>91</v>
      </c>
      <c r="C878" s="5" t="s">
        <v>59</v>
      </c>
      <c r="D878" s="5" t="s">
        <v>33</v>
      </c>
      <c r="E878" s="16">
        <v>1594.56</v>
      </c>
      <c r="F878" s="16">
        <v>1431.82</v>
      </c>
      <c r="G878" s="8"/>
      <c r="H878" s="9"/>
      <c r="I878" s="9"/>
      <c r="J878" s="17">
        <f>E878-F878</f>
        <v>162.74</v>
      </c>
      <c r="K878" s="9"/>
      <c r="L878" s="9"/>
      <c r="M878" s="9"/>
    </row>
    <row r="879" spans="1:13" ht="12.75">
      <c r="A879" s="1" t="s">
        <v>13</v>
      </c>
      <c r="B879" s="5" t="s">
        <v>91</v>
      </c>
      <c r="C879" s="5" t="s">
        <v>59</v>
      </c>
      <c r="D879" s="5" t="s">
        <v>37</v>
      </c>
      <c r="E879" s="16">
        <v>412718.1</v>
      </c>
      <c r="F879" s="16">
        <v>370066.01</v>
      </c>
      <c r="G879" s="8"/>
      <c r="H879" s="9"/>
      <c r="I879" s="9"/>
      <c r="J879" s="17">
        <f>E879-F879</f>
        <v>42652.08999999997</v>
      </c>
      <c r="K879" s="9"/>
      <c r="L879" s="9"/>
      <c r="M879" s="9"/>
    </row>
    <row r="880" spans="2:13" ht="12.75">
      <c r="B880" s="5"/>
      <c r="C880" s="5"/>
      <c r="D880" s="10" t="s">
        <v>38</v>
      </c>
      <c r="E880" s="11">
        <f>E861+E862+E863+E864+E865+E866+E868+E869+E870+E871+E874+E878</f>
        <v>65047.32</v>
      </c>
      <c r="F880" s="11">
        <f>F861+F862+F863+F864+F865+F866+F868+F869+F870+F871+F874+F878</f>
        <v>58440.310000000005</v>
      </c>
      <c r="G880" s="8"/>
      <c r="H880" s="9"/>
      <c r="I880" s="9"/>
      <c r="J880" s="17">
        <f>E880-F880</f>
        <v>6607.009999999995</v>
      </c>
      <c r="K880" s="9"/>
      <c r="L880" s="9"/>
      <c r="M880" s="9"/>
    </row>
    <row r="881" spans="2:13" ht="12.75">
      <c r="B881" s="5"/>
      <c r="C881" s="5"/>
      <c r="D881" s="10" t="s">
        <v>51</v>
      </c>
      <c r="E881" s="11">
        <f>E880+E873+E872</f>
        <v>107275.08</v>
      </c>
      <c r="F881" s="11">
        <f>F880+F873+F872</f>
        <v>96371.95000000001</v>
      </c>
      <c r="G881" s="8"/>
      <c r="H881" s="9"/>
      <c r="I881" s="9"/>
      <c r="J881" s="17">
        <f>E881-F881</f>
        <v>10903.12999999999</v>
      </c>
      <c r="K881" s="9"/>
      <c r="L881" s="9"/>
      <c r="M881" s="9"/>
    </row>
    <row r="882" spans="1:13" ht="12.75">
      <c r="A882" s="1" t="s">
        <v>13</v>
      </c>
      <c r="B882" s="5" t="s">
        <v>91</v>
      </c>
      <c r="C882" s="5" t="s">
        <v>92</v>
      </c>
      <c r="D882" s="5" t="s">
        <v>16</v>
      </c>
      <c r="E882" s="16">
        <v>20115.42</v>
      </c>
      <c r="F882" s="16">
        <v>18318.67</v>
      </c>
      <c r="G882" s="8"/>
      <c r="H882" s="9"/>
      <c r="I882" s="9"/>
      <c r="J882" s="17">
        <f>E882-F882</f>
        <v>1796.75</v>
      </c>
      <c r="K882" s="9"/>
      <c r="L882" s="9"/>
      <c r="M882" s="9"/>
    </row>
    <row r="883" spans="1:13" ht="12.75">
      <c r="A883" s="1" t="s">
        <v>13</v>
      </c>
      <c r="B883" s="5" t="s">
        <v>91</v>
      </c>
      <c r="C883" s="5" t="s">
        <v>92</v>
      </c>
      <c r="D883" s="5" t="s">
        <v>49</v>
      </c>
      <c r="E883" s="16">
        <v>1918.5</v>
      </c>
      <c r="F883" s="16">
        <v>1747.35</v>
      </c>
      <c r="G883" s="8"/>
      <c r="H883" s="9"/>
      <c r="I883" s="9"/>
      <c r="J883" s="17">
        <f>E883-F883</f>
        <v>171.1500000000001</v>
      </c>
      <c r="K883" s="9"/>
      <c r="L883" s="9"/>
      <c r="M883" s="9"/>
    </row>
    <row r="884" spans="1:13" ht="12.75">
      <c r="A884" s="1" t="s">
        <v>13</v>
      </c>
      <c r="B884" s="5" t="s">
        <v>91</v>
      </c>
      <c r="C884" s="5" t="s">
        <v>92</v>
      </c>
      <c r="D884" s="5" t="s">
        <v>50</v>
      </c>
      <c r="E884" s="16">
        <v>2686.02</v>
      </c>
      <c r="F884" s="16">
        <v>2448.23</v>
      </c>
      <c r="G884" s="8"/>
      <c r="H884" s="9"/>
      <c r="I884" s="9"/>
      <c r="J884" s="17">
        <f>E884-F884</f>
        <v>237.78999999999996</v>
      </c>
      <c r="K884" s="9"/>
      <c r="L884" s="9"/>
      <c r="M884" s="9"/>
    </row>
    <row r="885" spans="1:13" ht="12.75">
      <c r="A885" s="1" t="s">
        <v>13</v>
      </c>
      <c r="B885" s="5" t="s">
        <v>91</v>
      </c>
      <c r="C885" s="5" t="s">
        <v>92</v>
      </c>
      <c r="D885" s="5" t="s">
        <v>17</v>
      </c>
      <c r="E885" s="16">
        <v>5535.84</v>
      </c>
      <c r="F885" s="16">
        <v>5041.5</v>
      </c>
      <c r="G885" s="8"/>
      <c r="H885" s="9"/>
      <c r="I885" s="9"/>
      <c r="J885" s="17">
        <f>E885-F885</f>
        <v>494.34000000000015</v>
      </c>
      <c r="K885" s="9"/>
      <c r="L885" s="9"/>
      <c r="M885" s="9"/>
    </row>
    <row r="886" spans="1:13" ht="12.75">
      <c r="A886" s="1" t="s">
        <v>13</v>
      </c>
      <c r="B886" s="5" t="s">
        <v>91</v>
      </c>
      <c r="C886" s="5" t="s">
        <v>92</v>
      </c>
      <c r="D886" s="5" t="s">
        <v>18</v>
      </c>
      <c r="E886" s="16">
        <v>5316.66</v>
      </c>
      <c r="F886" s="16">
        <v>4841.35</v>
      </c>
      <c r="G886" s="8"/>
      <c r="H886" s="9"/>
      <c r="I886" s="9"/>
      <c r="J886" s="17">
        <f>E886-F886</f>
        <v>475.3099999999995</v>
      </c>
      <c r="K886" s="9"/>
      <c r="L886" s="9"/>
      <c r="M886" s="9"/>
    </row>
    <row r="887" spans="1:13" ht="12.75">
      <c r="A887" s="1" t="s">
        <v>13</v>
      </c>
      <c r="B887" s="5" t="s">
        <v>91</v>
      </c>
      <c r="C887" s="5" t="s">
        <v>92</v>
      </c>
      <c r="D887" s="5" t="s">
        <v>19</v>
      </c>
      <c r="E887" s="16">
        <v>2576.22</v>
      </c>
      <c r="F887" s="16">
        <v>2348.01</v>
      </c>
      <c r="G887" s="8"/>
      <c r="H887" s="9"/>
      <c r="I887" s="9"/>
      <c r="J887" s="17">
        <f>E887-F887</f>
        <v>228.20999999999958</v>
      </c>
      <c r="K887" s="9"/>
      <c r="L887" s="9"/>
      <c r="M887" s="9"/>
    </row>
    <row r="888" spans="1:13" ht="12.75">
      <c r="A888" s="1" t="s">
        <v>13</v>
      </c>
      <c r="B888" s="5" t="s">
        <v>91</v>
      </c>
      <c r="C888" s="5" t="s">
        <v>92</v>
      </c>
      <c r="D888" s="5" t="s">
        <v>20</v>
      </c>
      <c r="E888" s="16">
        <v>603.24</v>
      </c>
      <c r="F888" s="16">
        <v>546.3</v>
      </c>
      <c r="G888" s="8"/>
      <c r="H888" s="9"/>
      <c r="I888" s="9"/>
      <c r="J888" s="17">
        <f>E888-F888</f>
        <v>56.940000000000055</v>
      </c>
      <c r="K888" s="9"/>
      <c r="L888" s="9"/>
      <c r="M888" s="9"/>
    </row>
    <row r="889" spans="1:13" ht="12.75">
      <c r="A889" s="1" t="s">
        <v>13</v>
      </c>
      <c r="B889" s="5" t="s">
        <v>91</v>
      </c>
      <c r="C889" s="5" t="s">
        <v>92</v>
      </c>
      <c r="D889" s="5" t="s">
        <v>21</v>
      </c>
      <c r="E889" s="16">
        <v>80690.5</v>
      </c>
      <c r="F889" s="16">
        <v>72387.83</v>
      </c>
      <c r="G889" s="8"/>
      <c r="H889" s="9"/>
      <c r="I889" s="9"/>
      <c r="J889" s="17">
        <f>E889-F889</f>
        <v>8302.669999999998</v>
      </c>
      <c r="K889" s="9">
        <f>K898</f>
        <v>2008.56</v>
      </c>
      <c r="L889" s="9"/>
      <c r="M889" s="9"/>
    </row>
    <row r="890" spans="1:13" ht="12.75">
      <c r="A890" s="1" t="s">
        <v>13</v>
      </c>
      <c r="B890" s="5" t="s">
        <v>91</v>
      </c>
      <c r="C890" s="5" t="s">
        <v>92</v>
      </c>
      <c r="D890" s="5" t="s">
        <v>22</v>
      </c>
      <c r="E890" s="16">
        <v>2850.54</v>
      </c>
      <c r="F890" s="16">
        <v>2593.9</v>
      </c>
      <c r="G890" s="8"/>
      <c r="H890" s="9"/>
      <c r="I890" s="9"/>
      <c r="J890" s="17">
        <f>E890-F890</f>
        <v>256.6399999999999</v>
      </c>
      <c r="K890" s="9"/>
      <c r="L890" s="9"/>
      <c r="M890" s="9"/>
    </row>
    <row r="891" spans="1:13" ht="12.75">
      <c r="A891" s="1" t="s">
        <v>13</v>
      </c>
      <c r="B891" s="5" t="s">
        <v>91</v>
      </c>
      <c r="C891" s="5" t="s">
        <v>92</v>
      </c>
      <c r="D891" s="5" t="s">
        <v>23</v>
      </c>
      <c r="E891" s="16">
        <v>12441.96</v>
      </c>
      <c r="F891" s="16">
        <v>11329.69</v>
      </c>
      <c r="G891" s="8"/>
      <c r="H891" s="9"/>
      <c r="I891" s="9"/>
      <c r="J891" s="17">
        <f>E891-F891</f>
        <v>1112.2699999999986</v>
      </c>
      <c r="K891" s="9"/>
      <c r="L891" s="9"/>
      <c r="M891" s="9"/>
    </row>
    <row r="892" spans="1:13" ht="12.75">
      <c r="A892" s="1" t="s">
        <v>13</v>
      </c>
      <c r="B892" s="5" t="s">
        <v>91</v>
      </c>
      <c r="C892" s="5" t="s">
        <v>92</v>
      </c>
      <c r="D892" s="5" t="s">
        <v>24</v>
      </c>
      <c r="E892" s="16">
        <v>54.96</v>
      </c>
      <c r="F892" s="16">
        <v>54.81</v>
      </c>
      <c r="G892" s="8"/>
      <c r="H892" s="9"/>
      <c r="I892" s="9"/>
      <c r="J892" s="17">
        <f>E892-F892</f>
        <v>0.14999999999999858</v>
      </c>
      <c r="K892" s="9"/>
      <c r="L892" s="9"/>
      <c r="M892" s="9"/>
    </row>
    <row r="893" spans="1:13" ht="12.75">
      <c r="A893" s="1" t="s">
        <v>13</v>
      </c>
      <c r="B893" s="5" t="s">
        <v>91</v>
      </c>
      <c r="C893" s="5" t="s">
        <v>92</v>
      </c>
      <c r="D893" s="5" t="s">
        <v>25</v>
      </c>
      <c r="E893" s="16">
        <v>53330.22</v>
      </c>
      <c r="F893" s="16">
        <v>48567.41</v>
      </c>
      <c r="G893" s="8"/>
      <c r="H893" s="9"/>
      <c r="I893" s="9"/>
      <c r="J893" s="17">
        <f>E893-F893</f>
        <v>4762.809999999998</v>
      </c>
      <c r="K893" s="9"/>
      <c r="L893" s="9"/>
      <c r="M893" s="9"/>
    </row>
    <row r="894" spans="1:13" ht="12.75">
      <c r="A894" s="1" t="s">
        <v>13</v>
      </c>
      <c r="B894" s="5" t="s">
        <v>91</v>
      </c>
      <c r="C894" s="5" t="s">
        <v>92</v>
      </c>
      <c r="D894" s="10" t="s">
        <v>26</v>
      </c>
      <c r="E894" s="11">
        <v>43354.8</v>
      </c>
      <c r="F894" s="11">
        <v>39485.52</v>
      </c>
      <c r="G894" s="8">
        <v>3303.16</v>
      </c>
      <c r="H894" s="17">
        <f>E894-G894</f>
        <v>40051.64</v>
      </c>
      <c r="I894" s="9"/>
      <c r="J894" s="17">
        <f>E894-F894</f>
        <v>3869.280000000006</v>
      </c>
      <c r="K894" s="9"/>
      <c r="L894" s="9"/>
      <c r="M894" s="9"/>
    </row>
    <row r="895" spans="1:13" ht="12.75">
      <c r="A895" s="1" t="s">
        <v>13</v>
      </c>
      <c r="B895" s="5" t="s">
        <v>91</v>
      </c>
      <c r="C895" s="18" t="s">
        <v>92</v>
      </c>
      <c r="D895" s="18" t="s">
        <v>28</v>
      </c>
      <c r="E895" s="19">
        <v>39408.6</v>
      </c>
      <c r="F895" s="19">
        <v>35881.86</v>
      </c>
      <c r="G895" s="8"/>
      <c r="H895" s="9"/>
      <c r="I895" s="9"/>
      <c r="J895" s="17">
        <f>E895-F895</f>
        <v>3526.739999999998</v>
      </c>
      <c r="K895" s="9"/>
      <c r="L895" s="9"/>
      <c r="M895" s="9"/>
    </row>
    <row r="896" spans="1:13" ht="12.75">
      <c r="A896" s="1" t="s">
        <v>13</v>
      </c>
      <c r="B896" s="5" t="s">
        <v>91</v>
      </c>
      <c r="C896" s="5" t="s">
        <v>92</v>
      </c>
      <c r="D896" s="5" t="s">
        <v>54</v>
      </c>
      <c r="E896" s="16">
        <v>19677.12</v>
      </c>
      <c r="F896" s="16">
        <v>17918.39</v>
      </c>
      <c r="G896" s="8"/>
      <c r="H896" s="9"/>
      <c r="I896" s="9"/>
      <c r="J896" s="17">
        <f>E896-F896</f>
        <v>1758.7299999999996</v>
      </c>
      <c r="K896" s="9"/>
      <c r="L896" s="9"/>
      <c r="M896" s="9"/>
    </row>
    <row r="897" spans="1:13" ht="12.75">
      <c r="A897" s="1" t="s">
        <v>13</v>
      </c>
      <c r="B897" s="5" t="s">
        <v>91</v>
      </c>
      <c r="C897" s="5" t="s">
        <v>92</v>
      </c>
      <c r="D897" s="5" t="s">
        <v>29</v>
      </c>
      <c r="E897" s="16">
        <v>399.84</v>
      </c>
      <c r="F897" s="16">
        <v>363.44</v>
      </c>
      <c r="G897" s="8"/>
      <c r="H897" s="9"/>
      <c r="I897" s="9"/>
      <c r="J897" s="17">
        <f>E897-F897</f>
        <v>36.39999999999998</v>
      </c>
      <c r="K897" s="9"/>
      <c r="L897" s="9"/>
      <c r="M897" s="9"/>
    </row>
    <row r="898" spans="1:13" ht="12.75">
      <c r="A898" s="1" t="s">
        <v>13</v>
      </c>
      <c r="B898" s="5" t="s">
        <v>91</v>
      </c>
      <c r="C898" s="5" t="s">
        <v>92</v>
      </c>
      <c r="D898" s="5" t="s">
        <v>30</v>
      </c>
      <c r="E898" s="16">
        <v>47656.41</v>
      </c>
      <c r="F898" s="16">
        <v>42754.86</v>
      </c>
      <c r="G898" s="8"/>
      <c r="H898" s="9"/>
      <c r="I898" s="9"/>
      <c r="J898" s="17">
        <f>E898-F898</f>
        <v>4901.550000000003</v>
      </c>
      <c r="K898" s="9">
        <f>167.38*12</f>
        <v>2008.56</v>
      </c>
      <c r="L898" s="9"/>
      <c r="M898" s="9"/>
    </row>
    <row r="899" spans="1:13" ht="12.75">
      <c r="A899" s="1" t="s">
        <v>13</v>
      </c>
      <c r="B899" s="5" t="s">
        <v>91</v>
      </c>
      <c r="C899" s="5" t="s">
        <v>92</v>
      </c>
      <c r="D899" s="5" t="s">
        <v>31</v>
      </c>
      <c r="E899" s="16">
        <v>409759.5</v>
      </c>
      <c r="F899" s="16">
        <v>372845.67</v>
      </c>
      <c r="G899" s="8"/>
      <c r="H899" s="9"/>
      <c r="I899" s="9"/>
      <c r="J899" s="17">
        <f>E899-F899</f>
        <v>36913.830000000016</v>
      </c>
      <c r="K899" s="9"/>
      <c r="L899" s="9"/>
      <c r="M899" s="9"/>
    </row>
    <row r="900" spans="1:13" ht="12.75">
      <c r="A900" s="1" t="s">
        <v>13</v>
      </c>
      <c r="B900" s="5" t="s">
        <v>91</v>
      </c>
      <c r="C900" s="5" t="s">
        <v>92</v>
      </c>
      <c r="D900" s="5" t="s">
        <v>33</v>
      </c>
      <c r="E900" s="16">
        <v>3179.04</v>
      </c>
      <c r="F900" s="16">
        <v>2893.88</v>
      </c>
      <c r="G900" s="8"/>
      <c r="H900" s="9"/>
      <c r="I900" s="9"/>
      <c r="J900" s="17">
        <f>E900-F900</f>
        <v>285.15999999999985</v>
      </c>
      <c r="K900" s="9"/>
      <c r="L900" s="9"/>
      <c r="M900" s="9"/>
    </row>
    <row r="901" spans="1:13" ht="12.75">
      <c r="A901" s="1" t="s">
        <v>13</v>
      </c>
      <c r="B901" s="5" t="s">
        <v>91</v>
      </c>
      <c r="C901" s="5" t="s">
        <v>92</v>
      </c>
      <c r="D901" s="5" t="s">
        <v>37</v>
      </c>
      <c r="E901" s="16">
        <v>751555.39</v>
      </c>
      <c r="F901" s="16">
        <v>682368.67</v>
      </c>
      <c r="G901" s="8"/>
      <c r="H901" s="9"/>
      <c r="I901" s="9"/>
      <c r="J901" s="17">
        <f>E901-F901</f>
        <v>69186.71999999997</v>
      </c>
      <c r="K901" s="9"/>
      <c r="L901" s="9"/>
      <c r="M901" s="9"/>
    </row>
    <row r="902" spans="2:13" ht="12.75">
      <c r="B902" s="5"/>
      <c r="C902" s="5"/>
      <c r="D902" s="10" t="s">
        <v>38</v>
      </c>
      <c r="E902" s="11">
        <f>E882+E883+E884+E885+E886+E887+E888+E890+E891+E892+E893+E896+E900</f>
        <v>130285.73999999999</v>
      </c>
      <c r="F902" s="11">
        <f>F882+F883+F884+F885+F886+F887+F888+F890+F891+F892+F893+F896+F900</f>
        <v>118649.49</v>
      </c>
      <c r="G902" s="8"/>
      <c r="H902" s="9"/>
      <c r="I902" s="9"/>
      <c r="J902" s="17">
        <f>E902-F902</f>
        <v>11636.249999999985</v>
      </c>
      <c r="K902" s="9"/>
      <c r="L902" s="9"/>
      <c r="M902" s="9"/>
    </row>
    <row r="903" spans="2:13" ht="12.75">
      <c r="B903" s="5"/>
      <c r="C903" s="5"/>
      <c r="D903" s="10" t="s">
        <v>51</v>
      </c>
      <c r="E903" s="11">
        <f>E902+E895+E894</f>
        <v>213049.14</v>
      </c>
      <c r="F903" s="11">
        <f>F902+F895+F894</f>
        <v>194016.87</v>
      </c>
      <c r="G903" s="8"/>
      <c r="H903" s="9"/>
      <c r="I903" s="9"/>
      <c r="J903" s="17">
        <f>E903-F903</f>
        <v>19032.27000000002</v>
      </c>
      <c r="K903" s="9"/>
      <c r="L903" s="9"/>
      <c r="M903" s="9"/>
    </row>
    <row r="904" spans="1:13" ht="12.75">
      <c r="A904" s="1" t="s">
        <v>13</v>
      </c>
      <c r="B904" s="5" t="s">
        <v>91</v>
      </c>
      <c r="C904" s="5" t="s">
        <v>93</v>
      </c>
      <c r="D904" s="5" t="s">
        <v>16</v>
      </c>
      <c r="E904" s="16">
        <v>9911.22</v>
      </c>
      <c r="F904" s="16">
        <v>9187.54</v>
      </c>
      <c r="G904" s="8"/>
      <c r="H904" s="9"/>
      <c r="I904" s="9"/>
      <c r="J904" s="17">
        <f>E904-F904</f>
        <v>723.6799999999985</v>
      </c>
      <c r="K904" s="9"/>
      <c r="L904" s="9"/>
      <c r="M904" s="9"/>
    </row>
    <row r="905" spans="1:13" ht="12.75">
      <c r="A905" s="1" t="s">
        <v>13</v>
      </c>
      <c r="B905" s="5" t="s">
        <v>91</v>
      </c>
      <c r="C905" s="5" t="s">
        <v>93</v>
      </c>
      <c r="D905" s="5" t="s">
        <v>49</v>
      </c>
      <c r="E905" s="16">
        <v>945.06</v>
      </c>
      <c r="F905" s="16">
        <v>876.15</v>
      </c>
      <c r="G905" s="8"/>
      <c r="H905" s="9"/>
      <c r="I905" s="9"/>
      <c r="J905" s="17">
        <f>E905-F905</f>
        <v>68.90999999999997</v>
      </c>
      <c r="K905" s="9"/>
      <c r="L905" s="9"/>
      <c r="M905" s="9"/>
    </row>
    <row r="906" spans="1:13" ht="12.75">
      <c r="A906" s="1" t="s">
        <v>13</v>
      </c>
      <c r="B906" s="5" t="s">
        <v>91</v>
      </c>
      <c r="C906" s="5" t="s">
        <v>93</v>
      </c>
      <c r="D906" s="5" t="s">
        <v>50</v>
      </c>
      <c r="E906" s="16">
        <v>1323.48</v>
      </c>
      <c r="F906" s="16">
        <v>1227.74</v>
      </c>
      <c r="G906" s="8"/>
      <c r="H906" s="9"/>
      <c r="I906" s="9"/>
      <c r="J906" s="17">
        <f>E906-F906</f>
        <v>95.74000000000001</v>
      </c>
      <c r="K906" s="9"/>
      <c r="L906" s="9"/>
      <c r="M906" s="9"/>
    </row>
    <row r="907" spans="1:13" ht="12.75">
      <c r="A907" s="1" t="s">
        <v>13</v>
      </c>
      <c r="B907" s="5" t="s">
        <v>91</v>
      </c>
      <c r="C907" s="5" t="s">
        <v>93</v>
      </c>
      <c r="D907" s="5" t="s">
        <v>17</v>
      </c>
      <c r="E907" s="16">
        <v>2727.84</v>
      </c>
      <c r="F907" s="16">
        <v>2528.73</v>
      </c>
      <c r="G907" s="8"/>
      <c r="H907" s="9"/>
      <c r="I907" s="9"/>
      <c r="J907" s="17">
        <f>E907-F907</f>
        <v>199.11000000000013</v>
      </c>
      <c r="K907" s="9"/>
      <c r="L907" s="9"/>
      <c r="M907" s="9"/>
    </row>
    <row r="908" spans="1:13" ht="12.75">
      <c r="A908" s="1" t="s">
        <v>13</v>
      </c>
      <c r="B908" s="5" t="s">
        <v>91</v>
      </c>
      <c r="C908" s="5" t="s">
        <v>93</v>
      </c>
      <c r="D908" s="5" t="s">
        <v>18</v>
      </c>
      <c r="E908" s="16">
        <v>2619.54</v>
      </c>
      <c r="F908" s="16">
        <v>2428.09</v>
      </c>
      <c r="G908" s="8"/>
      <c r="H908" s="9"/>
      <c r="I908" s="9"/>
      <c r="J908" s="17">
        <f>E908-F908</f>
        <v>191.44999999999982</v>
      </c>
      <c r="K908" s="9"/>
      <c r="L908" s="9"/>
      <c r="M908" s="9"/>
    </row>
    <row r="909" spans="1:13" ht="12.75">
      <c r="A909" s="1" t="s">
        <v>13</v>
      </c>
      <c r="B909" s="5" t="s">
        <v>91</v>
      </c>
      <c r="C909" s="5" t="s">
        <v>93</v>
      </c>
      <c r="D909" s="5" t="s">
        <v>19</v>
      </c>
      <c r="E909" s="16">
        <v>1269.36</v>
      </c>
      <c r="F909" s="16">
        <v>1177.46</v>
      </c>
      <c r="G909" s="8"/>
      <c r="H909" s="9"/>
      <c r="I909" s="9"/>
      <c r="J909" s="17">
        <f>E909-F909</f>
        <v>91.89999999999986</v>
      </c>
      <c r="K909" s="9"/>
      <c r="L909" s="9"/>
      <c r="M909" s="9"/>
    </row>
    <row r="910" spans="1:13" ht="12.75">
      <c r="A910" s="1" t="s">
        <v>13</v>
      </c>
      <c r="B910" s="5" t="s">
        <v>91</v>
      </c>
      <c r="C910" s="5" t="s">
        <v>93</v>
      </c>
      <c r="D910" s="5" t="s">
        <v>21</v>
      </c>
      <c r="E910" s="16">
        <v>32108.65</v>
      </c>
      <c r="F910" s="16">
        <v>29453.58</v>
      </c>
      <c r="G910" s="8"/>
      <c r="H910" s="9"/>
      <c r="I910" s="9"/>
      <c r="J910" s="17">
        <f>E910-F910</f>
        <v>2655.0699999999997</v>
      </c>
      <c r="K910" s="9">
        <f>K919</f>
        <v>88500</v>
      </c>
      <c r="L910" s="9"/>
      <c r="M910" s="9"/>
    </row>
    <row r="911" spans="1:13" ht="12.75">
      <c r="A911" s="1" t="s">
        <v>13</v>
      </c>
      <c r="B911" s="5" t="s">
        <v>91</v>
      </c>
      <c r="C911" s="5" t="s">
        <v>93</v>
      </c>
      <c r="D911" s="5" t="s">
        <v>22</v>
      </c>
      <c r="E911" s="16">
        <v>1404.42</v>
      </c>
      <c r="F911" s="16">
        <v>1301.06</v>
      </c>
      <c r="G911" s="8"/>
      <c r="H911" s="9"/>
      <c r="I911" s="9"/>
      <c r="J911" s="17">
        <f>E911-F911</f>
        <v>103.36000000000013</v>
      </c>
      <c r="K911" s="9"/>
      <c r="L911" s="9"/>
      <c r="M911" s="9"/>
    </row>
    <row r="912" spans="1:13" ht="12.75">
      <c r="A912" s="1" t="s">
        <v>13</v>
      </c>
      <c r="B912" s="5" t="s">
        <v>91</v>
      </c>
      <c r="C912" s="5" t="s">
        <v>93</v>
      </c>
      <c r="D912" s="5" t="s">
        <v>23</v>
      </c>
      <c r="E912" s="16">
        <v>6130.32</v>
      </c>
      <c r="F912" s="16">
        <v>5682.36</v>
      </c>
      <c r="G912" s="8"/>
      <c r="H912" s="9"/>
      <c r="I912" s="9"/>
      <c r="J912" s="17">
        <f>E912-F912</f>
        <v>447.96000000000004</v>
      </c>
      <c r="K912" s="9"/>
      <c r="L912" s="9"/>
      <c r="M912" s="9"/>
    </row>
    <row r="913" spans="1:13" ht="12.75">
      <c r="A913" s="1" t="s">
        <v>13</v>
      </c>
      <c r="B913" s="5" t="s">
        <v>91</v>
      </c>
      <c r="C913" s="5" t="s">
        <v>93</v>
      </c>
      <c r="D913" s="5" t="s">
        <v>24</v>
      </c>
      <c r="E913" s="16">
        <v>26.88</v>
      </c>
      <c r="F913" s="16">
        <v>26.88</v>
      </c>
      <c r="G913" s="8"/>
      <c r="H913" s="9"/>
      <c r="I913" s="9"/>
      <c r="J913" s="17">
        <f>E913-F913</f>
        <v>0</v>
      </c>
      <c r="K913" s="9"/>
      <c r="L913" s="9"/>
      <c r="M913" s="9"/>
    </row>
    <row r="914" spans="1:13" ht="12.75">
      <c r="A914" s="1" t="s">
        <v>13</v>
      </c>
      <c r="B914" s="5" t="s">
        <v>91</v>
      </c>
      <c r="C914" s="5" t="s">
        <v>93</v>
      </c>
      <c r="D914" s="5" t="s">
        <v>25</v>
      </c>
      <c r="E914" s="16">
        <v>26276.82</v>
      </c>
      <c r="F914" s="16">
        <v>24358.59</v>
      </c>
      <c r="G914" s="8"/>
      <c r="H914" s="9"/>
      <c r="I914" s="9"/>
      <c r="J914" s="17">
        <f>E914-F914</f>
        <v>1918.2299999999996</v>
      </c>
      <c r="K914" s="9"/>
      <c r="L914" s="9"/>
      <c r="M914" s="9"/>
    </row>
    <row r="915" spans="1:13" ht="12.75">
      <c r="A915" s="1" t="s">
        <v>13</v>
      </c>
      <c r="B915" s="5" t="s">
        <v>91</v>
      </c>
      <c r="C915" s="5" t="s">
        <v>93</v>
      </c>
      <c r="D915" s="10" t="s">
        <v>26</v>
      </c>
      <c r="E915" s="11">
        <v>22063.74</v>
      </c>
      <c r="F915" s="11">
        <v>20451.81</v>
      </c>
      <c r="G915" s="8">
        <v>43395.38</v>
      </c>
      <c r="H915" s="17">
        <f>E915-G915</f>
        <v>-21331.639999999996</v>
      </c>
      <c r="I915" s="9"/>
      <c r="J915" s="17">
        <f>E915-F915</f>
        <v>1611.9300000000003</v>
      </c>
      <c r="K915" s="9"/>
      <c r="L915" s="9"/>
      <c r="M915" s="9"/>
    </row>
    <row r="916" spans="1:13" ht="12.75">
      <c r="A916" s="1" t="s">
        <v>13</v>
      </c>
      <c r="B916" s="5" t="s">
        <v>91</v>
      </c>
      <c r="C916" s="18" t="s">
        <v>93</v>
      </c>
      <c r="D916" s="18" t="s">
        <v>28</v>
      </c>
      <c r="E916" s="19">
        <v>19417.08</v>
      </c>
      <c r="F916" s="19">
        <v>17996.59</v>
      </c>
      <c r="G916" s="8"/>
      <c r="H916" s="9"/>
      <c r="I916" s="9"/>
      <c r="J916" s="17">
        <f>E916-F916</f>
        <v>1420.4900000000016</v>
      </c>
      <c r="K916" s="9"/>
      <c r="L916" s="9"/>
      <c r="M916" s="9"/>
    </row>
    <row r="917" spans="1:13" ht="12.75">
      <c r="A917" s="1" t="s">
        <v>13</v>
      </c>
      <c r="B917" s="5" t="s">
        <v>91</v>
      </c>
      <c r="C917" s="5" t="s">
        <v>93</v>
      </c>
      <c r="D917" s="5" t="s">
        <v>54</v>
      </c>
      <c r="E917" s="16">
        <v>9695.34</v>
      </c>
      <c r="F917" s="16">
        <v>8986.99</v>
      </c>
      <c r="G917" s="8"/>
      <c r="H917" s="9"/>
      <c r="I917" s="9"/>
      <c r="J917" s="17">
        <f>E917-F917</f>
        <v>708.3500000000004</v>
      </c>
      <c r="K917" s="9"/>
      <c r="L917" s="9"/>
      <c r="M917" s="9"/>
    </row>
    <row r="918" spans="1:13" ht="12.75">
      <c r="A918" s="1" t="s">
        <v>13</v>
      </c>
      <c r="B918" s="5" t="s">
        <v>91</v>
      </c>
      <c r="C918" s="5" t="s">
        <v>93</v>
      </c>
      <c r="D918" s="5" t="s">
        <v>29</v>
      </c>
      <c r="E918" s="16">
        <v>320.34</v>
      </c>
      <c r="F918" s="16">
        <v>296.48</v>
      </c>
      <c r="G918" s="8"/>
      <c r="H918" s="9"/>
      <c r="I918" s="9"/>
      <c r="J918" s="17">
        <f>E918-F918</f>
        <v>23.859999999999957</v>
      </c>
      <c r="K918" s="9"/>
      <c r="L918" s="9"/>
      <c r="M918" s="9"/>
    </row>
    <row r="919" spans="1:13" ht="12.75">
      <c r="A919" s="1" t="s">
        <v>13</v>
      </c>
      <c r="B919" s="5" t="s">
        <v>91</v>
      </c>
      <c r="C919" s="5" t="s">
        <v>93</v>
      </c>
      <c r="D919" s="5" t="s">
        <v>30</v>
      </c>
      <c r="E919" s="16">
        <v>18964.43</v>
      </c>
      <c r="F919" s="16">
        <v>17397.49</v>
      </c>
      <c r="G919" s="8"/>
      <c r="H919" s="9"/>
      <c r="I919" s="9"/>
      <c r="J919" s="17">
        <f>E919-F919</f>
        <v>1566.9399999999987</v>
      </c>
      <c r="K919" s="9">
        <f>7375*12</f>
        <v>88500</v>
      </c>
      <c r="L919" s="9"/>
      <c r="M919" s="9"/>
    </row>
    <row r="920" spans="1:13" ht="12.75">
      <c r="A920" s="1" t="s">
        <v>13</v>
      </c>
      <c r="B920" s="5" t="s">
        <v>91</v>
      </c>
      <c r="C920" s="5" t="s">
        <v>93</v>
      </c>
      <c r="D920" s="5" t="s">
        <v>31</v>
      </c>
      <c r="E920" s="16">
        <v>170811.78</v>
      </c>
      <c r="F920" s="16">
        <v>153082.68</v>
      </c>
      <c r="G920" s="8"/>
      <c r="H920" s="9"/>
      <c r="I920" s="9"/>
      <c r="J920" s="17">
        <f>E920-F920</f>
        <v>17729.100000000006</v>
      </c>
      <c r="K920" s="9"/>
      <c r="L920" s="9"/>
      <c r="M920" s="9"/>
    </row>
    <row r="921" spans="1:13" ht="12.75">
      <c r="A921" s="1" t="s">
        <v>13</v>
      </c>
      <c r="B921" s="5" t="s">
        <v>91</v>
      </c>
      <c r="C921" s="5" t="s">
        <v>93</v>
      </c>
      <c r="D921" s="5" t="s">
        <v>33</v>
      </c>
      <c r="E921" s="16">
        <v>1566.24</v>
      </c>
      <c r="F921" s="16">
        <v>1451.37</v>
      </c>
      <c r="G921" s="8"/>
      <c r="H921" s="9"/>
      <c r="I921" s="9"/>
      <c r="J921" s="17">
        <f>E921-F921</f>
        <v>114.87000000000012</v>
      </c>
      <c r="K921" s="9"/>
      <c r="L921" s="9"/>
      <c r="M921" s="9"/>
    </row>
    <row r="922" spans="1:13" ht="12.75">
      <c r="A922" s="1" t="s">
        <v>13</v>
      </c>
      <c r="B922" s="5" t="s">
        <v>91</v>
      </c>
      <c r="C922" s="5" t="s">
        <v>93</v>
      </c>
      <c r="D922" s="5" t="s">
        <v>37</v>
      </c>
      <c r="E922" s="16">
        <v>327582.54</v>
      </c>
      <c r="F922" s="16">
        <v>297911.59</v>
      </c>
      <c r="G922" s="8"/>
      <c r="H922" s="9"/>
      <c r="I922" s="9"/>
      <c r="J922" s="17">
        <f>E922-F922</f>
        <v>29670.949999999953</v>
      </c>
      <c r="K922" s="9"/>
      <c r="L922" s="9"/>
      <c r="M922" s="9"/>
    </row>
    <row r="923" spans="2:13" ht="12.75">
      <c r="B923" s="5"/>
      <c r="C923" s="5"/>
      <c r="D923" s="10" t="s">
        <v>38</v>
      </c>
      <c r="E923" s="11">
        <f>E904+E905+E906+E907+E908+E909+E911+E912+E913+E914+E917+E921</f>
        <v>63896.52</v>
      </c>
      <c r="F923" s="11">
        <f>F904+F905+F906+F907+F908+F909+F911+F912+F913+F914+F917+F921</f>
        <v>59232.96000000001</v>
      </c>
      <c r="G923" s="8"/>
      <c r="H923" s="9"/>
      <c r="I923" s="9"/>
      <c r="J923" s="17">
        <f>E923-F923</f>
        <v>4663.55999999999</v>
      </c>
      <c r="K923" s="9"/>
      <c r="L923" s="9"/>
      <c r="M923" s="9"/>
    </row>
    <row r="924" spans="2:13" ht="12.75">
      <c r="B924" s="5"/>
      <c r="C924" s="5"/>
      <c r="D924" s="10" t="s">
        <v>51</v>
      </c>
      <c r="E924" s="11">
        <f>E923+E916+E915</f>
        <v>105377.34000000001</v>
      </c>
      <c r="F924" s="11">
        <f>F923+F916+F915</f>
        <v>97681.36</v>
      </c>
      <c r="G924" s="8"/>
      <c r="H924" s="9"/>
      <c r="I924" s="9"/>
      <c r="J924" s="17">
        <f>E924-F924</f>
        <v>7695.9800000000105</v>
      </c>
      <c r="K924" s="9"/>
      <c r="L924" s="9"/>
      <c r="M924" s="9"/>
    </row>
    <row r="925" spans="1:13" ht="12.75">
      <c r="A925" s="1" t="s">
        <v>13</v>
      </c>
      <c r="B925" s="5" t="s">
        <v>91</v>
      </c>
      <c r="C925" s="5" t="s">
        <v>94</v>
      </c>
      <c r="D925" s="5" t="s">
        <v>16</v>
      </c>
      <c r="E925" s="16">
        <v>24359.7</v>
      </c>
      <c r="F925" s="16">
        <v>21144.96</v>
      </c>
      <c r="G925" s="8"/>
      <c r="H925" s="9"/>
      <c r="I925" s="9"/>
      <c r="J925" s="17">
        <f>E925-F925</f>
        <v>3214.7400000000016</v>
      </c>
      <c r="K925" s="9"/>
      <c r="L925" s="9"/>
      <c r="M925" s="9"/>
    </row>
    <row r="926" spans="1:13" ht="12.75">
      <c r="A926" s="1" t="s">
        <v>13</v>
      </c>
      <c r="B926" s="5" t="s">
        <v>91</v>
      </c>
      <c r="C926" s="5" t="s">
        <v>94</v>
      </c>
      <c r="D926" s="5" t="s">
        <v>41</v>
      </c>
      <c r="E926" s="16">
        <v>185.76</v>
      </c>
      <c r="F926" s="16">
        <v>170.58</v>
      </c>
      <c r="G926" s="8"/>
      <c r="H926" s="9"/>
      <c r="I926" s="9"/>
      <c r="J926" s="17">
        <f>E926-F926</f>
        <v>15.179999999999978</v>
      </c>
      <c r="K926" s="9"/>
      <c r="L926" s="9"/>
      <c r="M926" s="9"/>
    </row>
    <row r="927" spans="1:13" ht="12.75">
      <c r="A927" s="1" t="s">
        <v>13</v>
      </c>
      <c r="B927" s="5" t="s">
        <v>91</v>
      </c>
      <c r="C927" s="5" t="s">
        <v>94</v>
      </c>
      <c r="D927" s="5" t="s">
        <v>49</v>
      </c>
      <c r="E927" s="16">
        <v>2323.17</v>
      </c>
      <c r="F927" s="16">
        <v>2016.88</v>
      </c>
      <c r="G927" s="8"/>
      <c r="H927" s="9"/>
      <c r="I927" s="9"/>
      <c r="J927" s="17">
        <f>E927-F927</f>
        <v>306.28999999999996</v>
      </c>
      <c r="K927" s="9"/>
      <c r="L927" s="9"/>
      <c r="M927" s="9"/>
    </row>
    <row r="928" spans="1:13" ht="12.75">
      <c r="A928" s="1" t="s">
        <v>13</v>
      </c>
      <c r="B928" s="5" t="s">
        <v>91</v>
      </c>
      <c r="C928" s="5" t="s">
        <v>94</v>
      </c>
      <c r="D928" s="5" t="s">
        <v>50</v>
      </c>
      <c r="E928" s="16">
        <v>3252.87</v>
      </c>
      <c r="F928" s="16">
        <v>2826.37</v>
      </c>
      <c r="G928" s="8"/>
      <c r="H928" s="9"/>
      <c r="I928" s="9"/>
      <c r="J928" s="17">
        <f>E928-F928</f>
        <v>426.5</v>
      </c>
      <c r="K928" s="9"/>
      <c r="L928" s="9"/>
      <c r="M928" s="9"/>
    </row>
    <row r="929" spans="1:13" ht="12.75">
      <c r="A929" s="1" t="s">
        <v>13</v>
      </c>
      <c r="B929" s="5" t="s">
        <v>91</v>
      </c>
      <c r="C929" s="5" t="s">
        <v>94</v>
      </c>
      <c r="D929" s="5" t="s">
        <v>17</v>
      </c>
      <c r="E929" s="16">
        <v>6703.89</v>
      </c>
      <c r="F929" s="16">
        <v>5819.32</v>
      </c>
      <c r="G929" s="8"/>
      <c r="H929" s="9"/>
      <c r="I929" s="9"/>
      <c r="J929" s="17">
        <f>E929-F929</f>
        <v>884.5700000000006</v>
      </c>
      <c r="K929" s="9"/>
      <c r="L929" s="9"/>
      <c r="M929" s="9"/>
    </row>
    <row r="930" spans="1:13" ht="12.75">
      <c r="A930" s="1" t="s">
        <v>13</v>
      </c>
      <c r="B930" s="5" t="s">
        <v>91</v>
      </c>
      <c r="C930" s="5" t="s">
        <v>94</v>
      </c>
      <c r="D930" s="5" t="s">
        <v>18</v>
      </c>
      <c r="E930" s="16">
        <v>6438.39</v>
      </c>
      <c r="F930" s="16">
        <v>5588.17</v>
      </c>
      <c r="G930" s="8"/>
      <c r="H930" s="9"/>
      <c r="I930" s="9"/>
      <c r="J930" s="17">
        <f>E930-F930</f>
        <v>850.2200000000003</v>
      </c>
      <c r="K930" s="9"/>
      <c r="L930" s="9"/>
      <c r="M930" s="9"/>
    </row>
    <row r="931" spans="1:13" ht="12.75">
      <c r="A931" s="1" t="s">
        <v>13</v>
      </c>
      <c r="B931" s="5" t="s">
        <v>91</v>
      </c>
      <c r="C931" s="5" t="s">
        <v>94</v>
      </c>
      <c r="D931" s="5" t="s">
        <v>19</v>
      </c>
      <c r="E931" s="16">
        <v>3119.88</v>
      </c>
      <c r="F931" s="16">
        <v>2710.58</v>
      </c>
      <c r="G931" s="8"/>
      <c r="H931" s="9"/>
      <c r="I931" s="9"/>
      <c r="J931" s="17">
        <f>E931-F931</f>
        <v>409.3000000000002</v>
      </c>
      <c r="K931" s="9"/>
      <c r="L931" s="9"/>
      <c r="M931" s="9"/>
    </row>
    <row r="932" spans="1:13" ht="12.75">
      <c r="A932" s="1" t="s">
        <v>13</v>
      </c>
      <c r="B932" s="5" t="s">
        <v>91</v>
      </c>
      <c r="C932" s="5" t="s">
        <v>94</v>
      </c>
      <c r="D932" s="5" t="s">
        <v>20</v>
      </c>
      <c r="E932" s="16">
        <v>730.29</v>
      </c>
      <c r="F932" s="16">
        <v>630</v>
      </c>
      <c r="G932" s="8"/>
      <c r="H932" s="9"/>
      <c r="I932" s="9"/>
      <c r="J932" s="17">
        <f>E932-F932</f>
        <v>100.28999999999996</v>
      </c>
      <c r="K932" s="9"/>
      <c r="L932" s="9"/>
      <c r="M932" s="9"/>
    </row>
    <row r="933" spans="1:13" ht="12.75">
      <c r="A933" s="1" t="s">
        <v>13</v>
      </c>
      <c r="B933" s="5" t="s">
        <v>91</v>
      </c>
      <c r="C933" s="5" t="s">
        <v>94</v>
      </c>
      <c r="D933" s="5" t="s">
        <v>21</v>
      </c>
      <c r="E933" s="16">
        <v>138486.09</v>
      </c>
      <c r="F933" s="16">
        <v>117706.5</v>
      </c>
      <c r="G933" s="8"/>
      <c r="H933" s="9"/>
      <c r="I933" s="9"/>
      <c r="J933" s="17">
        <f>E933-F933</f>
        <v>20779.589999999997</v>
      </c>
      <c r="K933" s="9">
        <f>K942</f>
        <v>3656.2799999999997</v>
      </c>
      <c r="L933" s="9"/>
      <c r="M933" s="9"/>
    </row>
    <row r="934" spans="1:13" ht="12.75">
      <c r="A934" s="1" t="s">
        <v>13</v>
      </c>
      <c r="B934" s="5" t="s">
        <v>91</v>
      </c>
      <c r="C934" s="5" t="s">
        <v>94</v>
      </c>
      <c r="D934" s="5" t="s">
        <v>22</v>
      </c>
      <c r="E934" s="16">
        <v>3451.83</v>
      </c>
      <c r="F934" s="16">
        <v>2993.69</v>
      </c>
      <c r="G934" s="8"/>
      <c r="H934" s="9"/>
      <c r="I934" s="9"/>
      <c r="J934" s="17">
        <f>E934-F934</f>
        <v>458.1399999999999</v>
      </c>
      <c r="K934" s="9"/>
      <c r="L934" s="9"/>
      <c r="M934" s="9"/>
    </row>
    <row r="935" spans="1:13" ht="12.75">
      <c r="A935" s="1" t="s">
        <v>13</v>
      </c>
      <c r="B935" s="5" t="s">
        <v>91</v>
      </c>
      <c r="C935" s="5" t="s">
        <v>94</v>
      </c>
      <c r="D935" s="5" t="s">
        <v>23</v>
      </c>
      <c r="E935" s="16">
        <v>15067.14</v>
      </c>
      <c r="F935" s="16">
        <v>13077.57</v>
      </c>
      <c r="G935" s="8"/>
      <c r="H935" s="9"/>
      <c r="I935" s="9"/>
      <c r="J935" s="17">
        <f>E935-F935</f>
        <v>1989.5699999999997</v>
      </c>
      <c r="K935" s="9"/>
      <c r="L935" s="9"/>
      <c r="M935" s="9"/>
    </row>
    <row r="936" spans="1:13" ht="12.75">
      <c r="A936" s="1" t="s">
        <v>13</v>
      </c>
      <c r="B936" s="5" t="s">
        <v>91</v>
      </c>
      <c r="C936" s="5" t="s">
        <v>94</v>
      </c>
      <c r="D936" s="5" t="s">
        <v>24</v>
      </c>
      <c r="E936" s="16">
        <v>66.42</v>
      </c>
      <c r="F936" s="16">
        <v>63.84</v>
      </c>
      <c r="G936" s="8"/>
      <c r="H936" s="9"/>
      <c r="I936" s="9"/>
      <c r="J936" s="17">
        <f>E936-F936</f>
        <v>2.5799999999999983</v>
      </c>
      <c r="K936" s="9"/>
      <c r="L936" s="9"/>
      <c r="M936" s="9"/>
    </row>
    <row r="937" spans="1:13" ht="12.75">
      <c r="A937" s="1" t="s">
        <v>13</v>
      </c>
      <c r="B937" s="5" t="s">
        <v>91</v>
      </c>
      <c r="C937" s="5" t="s">
        <v>94</v>
      </c>
      <c r="D937" s="5" t="s">
        <v>25</v>
      </c>
      <c r="E937" s="16">
        <v>64582.98</v>
      </c>
      <c r="F937" s="16">
        <v>56061.08</v>
      </c>
      <c r="G937" s="8"/>
      <c r="H937" s="9"/>
      <c r="I937" s="9"/>
      <c r="J937" s="17">
        <f>E937-F937</f>
        <v>8521.900000000001</v>
      </c>
      <c r="K937" s="9"/>
      <c r="L937" s="9"/>
      <c r="M937" s="9"/>
    </row>
    <row r="938" spans="1:13" ht="12.75">
      <c r="A938" s="1" t="s">
        <v>13</v>
      </c>
      <c r="B938" s="5" t="s">
        <v>91</v>
      </c>
      <c r="C938" s="5" t="s">
        <v>94</v>
      </c>
      <c r="D938" s="10" t="s">
        <v>26</v>
      </c>
      <c r="E938" s="11">
        <v>52502.85</v>
      </c>
      <c r="F938" s="11">
        <v>45578.35</v>
      </c>
      <c r="G938" s="8">
        <v>80545.93</v>
      </c>
      <c r="H938" s="17">
        <f>E938-G938</f>
        <v>-28043.079999999994</v>
      </c>
      <c r="I938" s="9"/>
      <c r="J938" s="17">
        <f>E938-F938</f>
        <v>6924.5</v>
      </c>
      <c r="K938" s="9"/>
      <c r="L938" s="9"/>
      <c r="M938" s="9"/>
    </row>
    <row r="939" spans="1:13" ht="12.75">
      <c r="A939" s="1" t="s">
        <v>13</v>
      </c>
      <c r="B939" s="5" t="s">
        <v>91</v>
      </c>
      <c r="C939" s="18" t="s">
        <v>94</v>
      </c>
      <c r="D939" s="18" t="s">
        <v>28</v>
      </c>
      <c r="E939" s="19">
        <v>47723.76</v>
      </c>
      <c r="F939" s="19">
        <v>41417.15</v>
      </c>
      <c r="G939" s="8"/>
      <c r="H939" s="9"/>
      <c r="I939" s="9"/>
      <c r="J939" s="17">
        <f>E939-F939</f>
        <v>6306.610000000001</v>
      </c>
      <c r="K939" s="9"/>
      <c r="L939" s="9"/>
      <c r="M939" s="9"/>
    </row>
    <row r="940" spans="1:13" ht="12.75">
      <c r="A940" s="1" t="s">
        <v>13</v>
      </c>
      <c r="B940" s="5" t="s">
        <v>91</v>
      </c>
      <c r="C940" s="5" t="s">
        <v>94</v>
      </c>
      <c r="D940" s="5" t="s">
        <v>54</v>
      </c>
      <c r="E940" s="16">
        <v>23829.15</v>
      </c>
      <c r="F940" s="16">
        <v>20683.02</v>
      </c>
      <c r="G940" s="8"/>
      <c r="H940" s="9"/>
      <c r="I940" s="9"/>
      <c r="J940" s="17">
        <f>E940-F940</f>
        <v>3146.130000000001</v>
      </c>
      <c r="K940" s="9"/>
      <c r="L940" s="9"/>
      <c r="M940" s="9"/>
    </row>
    <row r="941" spans="1:13" ht="12.75">
      <c r="A941" s="1" t="s">
        <v>13</v>
      </c>
      <c r="B941" s="5" t="s">
        <v>91</v>
      </c>
      <c r="C941" s="5" t="s">
        <v>94</v>
      </c>
      <c r="D941" s="5" t="s">
        <v>29</v>
      </c>
      <c r="E941" s="16">
        <v>495</v>
      </c>
      <c r="F941" s="16">
        <v>428.75</v>
      </c>
      <c r="G941" s="8"/>
      <c r="H941" s="9"/>
      <c r="I941" s="9"/>
      <c r="J941" s="17">
        <f>E941-F941</f>
        <v>66.25</v>
      </c>
      <c r="K941" s="9"/>
      <c r="L941" s="9"/>
      <c r="M941" s="9"/>
    </row>
    <row r="942" spans="1:13" ht="12.75">
      <c r="A942" s="1" t="s">
        <v>13</v>
      </c>
      <c r="B942" s="5" t="s">
        <v>91</v>
      </c>
      <c r="C942" s="5" t="s">
        <v>94</v>
      </c>
      <c r="D942" s="5" t="s">
        <v>30</v>
      </c>
      <c r="E942" s="16">
        <v>81788.37</v>
      </c>
      <c r="F942" s="16">
        <v>69520.06</v>
      </c>
      <c r="G942" s="8"/>
      <c r="H942" s="9"/>
      <c r="I942" s="9"/>
      <c r="J942" s="17">
        <f>E942-F942</f>
        <v>12268.309999999998</v>
      </c>
      <c r="K942" s="9">
        <f>304.69*12</f>
        <v>3656.2799999999997</v>
      </c>
      <c r="L942" s="9"/>
      <c r="M942" s="9"/>
    </row>
    <row r="943" spans="1:13" ht="12.75">
      <c r="A943" s="1" t="s">
        <v>13</v>
      </c>
      <c r="B943" s="5" t="s">
        <v>91</v>
      </c>
      <c r="C943" s="5" t="s">
        <v>94</v>
      </c>
      <c r="D943" s="5" t="s">
        <v>31</v>
      </c>
      <c r="E943" s="16">
        <v>496220.52</v>
      </c>
      <c r="F943" s="16">
        <v>430329.78</v>
      </c>
      <c r="G943" s="8"/>
      <c r="H943" s="9"/>
      <c r="I943" s="9"/>
      <c r="J943" s="17">
        <f>E943-F943</f>
        <v>65890.73999999999</v>
      </c>
      <c r="K943" s="9"/>
      <c r="L943" s="9"/>
      <c r="M943" s="9"/>
    </row>
    <row r="944" spans="1:13" ht="12.75">
      <c r="A944" s="1" t="s">
        <v>13</v>
      </c>
      <c r="B944" s="5" t="s">
        <v>91</v>
      </c>
      <c r="C944" s="5" t="s">
        <v>94</v>
      </c>
      <c r="D944" s="5" t="s">
        <v>33</v>
      </c>
      <c r="E944" s="16">
        <v>3849.78</v>
      </c>
      <c r="F944" s="16">
        <v>3340.18</v>
      </c>
      <c r="G944" s="8"/>
      <c r="H944" s="9"/>
      <c r="I944" s="9"/>
      <c r="J944" s="17">
        <f>E944-F944</f>
        <v>509.60000000000036</v>
      </c>
      <c r="K944" s="9"/>
      <c r="L944" s="9"/>
      <c r="M944" s="9"/>
    </row>
    <row r="945" spans="1:13" ht="12.75">
      <c r="A945" s="1" t="s">
        <v>13</v>
      </c>
      <c r="B945" s="5" t="s">
        <v>91</v>
      </c>
      <c r="C945" s="5" t="s">
        <v>94</v>
      </c>
      <c r="D945" s="5" t="s">
        <v>37</v>
      </c>
      <c r="E945" s="16">
        <v>975177.84</v>
      </c>
      <c r="F945" s="16">
        <v>842106.83</v>
      </c>
      <c r="G945" s="8"/>
      <c r="H945" s="9"/>
      <c r="I945" s="9"/>
      <c r="J945" s="17">
        <f>E945-F945</f>
        <v>133071.01</v>
      </c>
      <c r="K945" s="9"/>
      <c r="L945" s="9"/>
      <c r="M945" s="9"/>
    </row>
    <row r="946" spans="2:13" ht="12.75">
      <c r="B946" s="5"/>
      <c r="C946" s="5"/>
      <c r="D946" s="10" t="s">
        <v>38</v>
      </c>
      <c r="E946" s="11">
        <f>E925+E926+E927+E928+E929+E930+E931+E932+E934+E935+E936+E937+E940+E944</f>
        <v>157961.25</v>
      </c>
      <c r="F946" s="11">
        <f>F925+F926+F927+F928+F929+F930+F931+F932+F934+F935+F936+F937+F940+F944</f>
        <v>137126.24</v>
      </c>
      <c r="G946" s="8"/>
      <c r="H946" s="9"/>
      <c r="I946" s="9"/>
      <c r="J946" s="17">
        <f>E946-F946</f>
        <v>20835.01000000001</v>
      </c>
      <c r="K946" s="9"/>
      <c r="L946" s="9"/>
      <c r="M946" s="9"/>
    </row>
    <row r="947" spans="2:13" ht="12.75">
      <c r="B947" s="5"/>
      <c r="C947" s="5"/>
      <c r="D947" s="10" t="s">
        <v>51</v>
      </c>
      <c r="E947" s="11">
        <f>E946+E939+E938</f>
        <v>258187.86000000002</v>
      </c>
      <c r="F947" s="11">
        <f>F946+F939+F938</f>
        <v>224121.74</v>
      </c>
      <c r="G947" s="8"/>
      <c r="H947" s="9"/>
      <c r="I947" s="9"/>
      <c r="J947" s="17">
        <f>E947-F947</f>
        <v>34066.120000000024</v>
      </c>
      <c r="K947" s="9"/>
      <c r="L947" s="9"/>
      <c r="M947" s="9"/>
    </row>
    <row r="948" spans="1:13" ht="12.75">
      <c r="A948" s="1" t="s">
        <v>13</v>
      </c>
      <c r="B948" s="5" t="s">
        <v>91</v>
      </c>
      <c r="C948" s="5" t="s">
        <v>60</v>
      </c>
      <c r="D948" s="5" t="s">
        <v>16</v>
      </c>
      <c r="E948" s="16">
        <v>8999.64</v>
      </c>
      <c r="F948" s="16">
        <v>7270.99</v>
      </c>
      <c r="G948" s="8"/>
      <c r="H948" s="9"/>
      <c r="I948" s="9"/>
      <c r="J948" s="17">
        <f>E948-F948</f>
        <v>1728.6499999999996</v>
      </c>
      <c r="K948" s="9"/>
      <c r="L948" s="9"/>
      <c r="M948" s="9"/>
    </row>
    <row r="949" spans="1:13" ht="12.75">
      <c r="A949" s="1" t="s">
        <v>13</v>
      </c>
      <c r="B949" s="5" t="s">
        <v>91</v>
      </c>
      <c r="C949" s="5" t="s">
        <v>60</v>
      </c>
      <c r="D949" s="5" t="s">
        <v>49</v>
      </c>
      <c r="E949" s="16">
        <v>858.3</v>
      </c>
      <c r="F949" s="16">
        <v>693.5</v>
      </c>
      <c r="G949" s="8"/>
      <c r="H949" s="9"/>
      <c r="I949" s="9"/>
      <c r="J949" s="17">
        <f>E949-F949</f>
        <v>164.79999999999995</v>
      </c>
      <c r="K949" s="9"/>
      <c r="L949" s="9"/>
      <c r="M949" s="9"/>
    </row>
    <row r="950" spans="1:13" ht="12.75">
      <c r="A950" s="1" t="s">
        <v>13</v>
      </c>
      <c r="B950" s="5" t="s">
        <v>91</v>
      </c>
      <c r="C950" s="5" t="s">
        <v>60</v>
      </c>
      <c r="D950" s="5" t="s">
        <v>50</v>
      </c>
      <c r="E950" s="16">
        <v>1201.8</v>
      </c>
      <c r="F950" s="16">
        <v>971.8</v>
      </c>
      <c r="G950" s="8"/>
      <c r="H950" s="9"/>
      <c r="I950" s="9"/>
      <c r="J950" s="17">
        <f>E950-F950</f>
        <v>230</v>
      </c>
      <c r="K950" s="9"/>
      <c r="L950" s="9"/>
      <c r="M950" s="9"/>
    </row>
    <row r="951" spans="1:13" ht="12.75">
      <c r="A951" s="1" t="s">
        <v>13</v>
      </c>
      <c r="B951" s="5" t="s">
        <v>91</v>
      </c>
      <c r="C951" s="5" t="s">
        <v>60</v>
      </c>
      <c r="D951" s="5" t="s">
        <v>17</v>
      </c>
      <c r="E951" s="16">
        <v>2476.74</v>
      </c>
      <c r="F951" s="16">
        <v>2001.04</v>
      </c>
      <c r="G951" s="8"/>
      <c r="H951" s="9"/>
      <c r="I951" s="9"/>
      <c r="J951" s="17">
        <f>E951-F951</f>
        <v>475.6999999999998</v>
      </c>
      <c r="K951" s="9"/>
      <c r="L951" s="9"/>
      <c r="M951" s="9"/>
    </row>
    <row r="952" spans="1:13" ht="12.75">
      <c r="A952" s="1" t="s">
        <v>13</v>
      </c>
      <c r="B952" s="5" t="s">
        <v>91</v>
      </c>
      <c r="C952" s="5" t="s">
        <v>60</v>
      </c>
      <c r="D952" s="5" t="s">
        <v>18</v>
      </c>
      <c r="E952" s="16">
        <v>2378.64</v>
      </c>
      <c r="F952" s="16">
        <v>1921.56</v>
      </c>
      <c r="G952" s="8"/>
      <c r="H952" s="9"/>
      <c r="I952" s="9"/>
      <c r="J952" s="17">
        <f>E952-F952</f>
        <v>457.0799999999999</v>
      </c>
      <c r="K952" s="9"/>
      <c r="L952" s="9"/>
      <c r="M952" s="9"/>
    </row>
    <row r="953" spans="1:13" ht="12.75">
      <c r="A953" s="1" t="s">
        <v>13</v>
      </c>
      <c r="B953" s="5" t="s">
        <v>91</v>
      </c>
      <c r="C953" s="5" t="s">
        <v>60</v>
      </c>
      <c r="D953" s="5" t="s">
        <v>19</v>
      </c>
      <c r="E953" s="16">
        <v>1152.72</v>
      </c>
      <c r="F953" s="16">
        <v>932.04</v>
      </c>
      <c r="G953" s="8"/>
      <c r="H953" s="9"/>
      <c r="I953" s="9"/>
      <c r="J953" s="17">
        <f>E953-F953</f>
        <v>220.68000000000006</v>
      </c>
      <c r="K953" s="9"/>
      <c r="L953" s="9"/>
      <c r="M953" s="9"/>
    </row>
    <row r="954" spans="1:13" ht="12.75">
      <c r="A954" s="1" t="s">
        <v>13</v>
      </c>
      <c r="B954" s="5" t="s">
        <v>91</v>
      </c>
      <c r="C954" s="5" t="s">
        <v>60</v>
      </c>
      <c r="D954" s="5" t="s">
        <v>21</v>
      </c>
      <c r="E954" s="16">
        <v>20009.1</v>
      </c>
      <c r="F954" s="16">
        <v>15730.76</v>
      </c>
      <c r="G954" s="8"/>
      <c r="H954" s="9"/>
      <c r="I954" s="9"/>
      <c r="J954" s="17">
        <f>E954-F954</f>
        <v>4278.339999999998</v>
      </c>
      <c r="K954" s="9">
        <f>K963</f>
        <v>464.15999999999997</v>
      </c>
      <c r="L954" s="9"/>
      <c r="M954" s="9"/>
    </row>
    <row r="955" spans="1:13" ht="12.75">
      <c r="A955" s="1" t="s">
        <v>13</v>
      </c>
      <c r="B955" s="5" t="s">
        <v>91</v>
      </c>
      <c r="C955" s="5" t="s">
        <v>60</v>
      </c>
      <c r="D955" s="5" t="s">
        <v>22</v>
      </c>
      <c r="E955" s="16">
        <v>1275.3</v>
      </c>
      <c r="F955" s="16">
        <v>1029.52</v>
      </c>
      <c r="G955" s="8"/>
      <c r="H955" s="9"/>
      <c r="I955" s="9"/>
      <c r="J955" s="17">
        <f>E955-F955</f>
        <v>245.77999999999997</v>
      </c>
      <c r="K955" s="9"/>
      <c r="L955" s="9"/>
      <c r="M955" s="9"/>
    </row>
    <row r="956" spans="1:13" ht="12.75">
      <c r="A956" s="1" t="s">
        <v>13</v>
      </c>
      <c r="B956" s="5" t="s">
        <v>91</v>
      </c>
      <c r="C956" s="5" t="s">
        <v>60</v>
      </c>
      <c r="D956" s="5" t="s">
        <v>23</v>
      </c>
      <c r="E956" s="16">
        <v>5566.5</v>
      </c>
      <c r="F956" s="16">
        <v>4496.92</v>
      </c>
      <c r="G956" s="8"/>
      <c r="H956" s="9"/>
      <c r="I956" s="9"/>
      <c r="J956" s="17">
        <f>E956-F956</f>
        <v>1069.58</v>
      </c>
      <c r="K956" s="9"/>
      <c r="L956" s="9"/>
      <c r="M956" s="9"/>
    </row>
    <row r="957" spans="1:13" ht="12.75">
      <c r="A957" s="1" t="s">
        <v>13</v>
      </c>
      <c r="B957" s="5" t="s">
        <v>91</v>
      </c>
      <c r="C957" s="5" t="s">
        <v>60</v>
      </c>
      <c r="D957" s="5" t="s">
        <v>24</v>
      </c>
      <c r="E957" s="16">
        <v>24.6</v>
      </c>
      <c r="F957" s="16">
        <v>21.72</v>
      </c>
      <c r="G957" s="8"/>
      <c r="H957" s="9"/>
      <c r="I957" s="9"/>
      <c r="J957" s="17">
        <f>E957-F957</f>
        <v>2.8800000000000026</v>
      </c>
      <c r="K957" s="9"/>
      <c r="L957" s="9"/>
      <c r="M957" s="9"/>
    </row>
    <row r="958" spans="1:13" ht="12.75">
      <c r="A958" s="1" t="s">
        <v>13</v>
      </c>
      <c r="B958" s="5" t="s">
        <v>91</v>
      </c>
      <c r="C958" s="5" t="s">
        <v>60</v>
      </c>
      <c r="D958" s="5" t="s">
        <v>25</v>
      </c>
      <c r="E958" s="16">
        <v>23859.96</v>
      </c>
      <c r="F958" s="16">
        <v>19277.26</v>
      </c>
      <c r="G958" s="8"/>
      <c r="H958" s="9"/>
      <c r="I958" s="9"/>
      <c r="J958" s="17">
        <f>E958-F958</f>
        <v>4582.700000000001</v>
      </c>
      <c r="K958" s="9"/>
      <c r="L958" s="9"/>
      <c r="M958" s="9"/>
    </row>
    <row r="959" spans="1:13" ht="12.75">
      <c r="A959" s="1" t="s">
        <v>13</v>
      </c>
      <c r="B959" s="5" t="s">
        <v>91</v>
      </c>
      <c r="C959" s="5" t="s">
        <v>60</v>
      </c>
      <c r="D959" s="10" t="s">
        <v>26</v>
      </c>
      <c r="E959" s="11">
        <v>20034.48</v>
      </c>
      <c r="F959" s="11">
        <v>16185.34</v>
      </c>
      <c r="G959" s="8">
        <v>3949.59</v>
      </c>
      <c r="H959" s="17">
        <f>E959-G959</f>
        <v>16084.89</v>
      </c>
      <c r="I959" s="9"/>
      <c r="J959" s="17">
        <f>E959-F959</f>
        <v>3849.1399999999994</v>
      </c>
      <c r="K959" s="9"/>
      <c r="L959" s="9"/>
      <c r="M959" s="9"/>
    </row>
    <row r="960" spans="1:13" ht="12.75">
      <c r="A960" s="1" t="s">
        <v>13</v>
      </c>
      <c r="B960" s="5" t="s">
        <v>91</v>
      </c>
      <c r="C960" s="18" t="s">
        <v>60</v>
      </c>
      <c r="D960" s="18" t="s">
        <v>28</v>
      </c>
      <c r="E960" s="19">
        <v>17631.42</v>
      </c>
      <c r="F960" s="19">
        <v>14242.18</v>
      </c>
      <c r="G960" s="8"/>
      <c r="H960" s="9"/>
      <c r="I960" s="9"/>
      <c r="J960" s="17">
        <f>E960-F960</f>
        <v>3389.239999999998</v>
      </c>
      <c r="K960" s="9"/>
      <c r="L960" s="9"/>
      <c r="M960" s="9"/>
    </row>
    <row r="961" spans="1:13" ht="12.75">
      <c r="A961" s="1" t="s">
        <v>13</v>
      </c>
      <c r="B961" s="5" t="s">
        <v>91</v>
      </c>
      <c r="C961" s="5" t="s">
        <v>60</v>
      </c>
      <c r="D961" s="5" t="s">
        <v>54</v>
      </c>
      <c r="E961" s="16">
        <v>8803.62</v>
      </c>
      <c r="F961" s="16">
        <v>7112.2</v>
      </c>
      <c r="G961" s="8"/>
      <c r="H961" s="9"/>
      <c r="I961" s="9"/>
      <c r="J961" s="17">
        <f>E961-F961</f>
        <v>1691.420000000001</v>
      </c>
      <c r="K961" s="9"/>
      <c r="L961" s="9"/>
      <c r="M961" s="9"/>
    </row>
    <row r="962" spans="1:13" ht="12.75">
      <c r="A962" s="1" t="s">
        <v>13</v>
      </c>
      <c r="B962" s="5" t="s">
        <v>91</v>
      </c>
      <c r="C962" s="5" t="s">
        <v>60</v>
      </c>
      <c r="D962" s="5" t="s">
        <v>29</v>
      </c>
      <c r="E962" s="16">
        <v>245.82</v>
      </c>
      <c r="F962" s="16">
        <v>198.23</v>
      </c>
      <c r="G962" s="8"/>
      <c r="H962" s="9"/>
      <c r="I962" s="9"/>
      <c r="J962" s="17">
        <f>E962-F962</f>
        <v>47.59</v>
      </c>
      <c r="K962" s="9"/>
      <c r="L962" s="9"/>
      <c r="M962" s="9"/>
    </row>
    <row r="963" spans="1:13" ht="12.75">
      <c r="A963" s="1" t="s">
        <v>13</v>
      </c>
      <c r="B963" s="5" t="s">
        <v>91</v>
      </c>
      <c r="C963" s="5" t="s">
        <v>60</v>
      </c>
      <c r="D963" s="5" t="s">
        <v>30</v>
      </c>
      <c r="E963" s="16">
        <v>11818.9</v>
      </c>
      <c r="F963" s="16">
        <v>9292.14</v>
      </c>
      <c r="G963" s="8"/>
      <c r="H963" s="9"/>
      <c r="I963" s="9"/>
      <c r="J963" s="17">
        <f>E963-F963</f>
        <v>2526.76</v>
      </c>
      <c r="K963" s="9">
        <f>38.68*12</f>
        <v>464.15999999999997</v>
      </c>
      <c r="L963" s="9"/>
      <c r="M963" s="9"/>
    </row>
    <row r="964" spans="1:13" ht="12.75">
      <c r="A964" s="1" t="s">
        <v>13</v>
      </c>
      <c r="B964" s="5" t="s">
        <v>91</v>
      </c>
      <c r="C964" s="5" t="s">
        <v>60</v>
      </c>
      <c r="D964" s="5" t="s">
        <v>31</v>
      </c>
      <c r="E964" s="16">
        <v>183326.52</v>
      </c>
      <c r="F964" s="16">
        <v>147990.9</v>
      </c>
      <c r="G964" s="8"/>
      <c r="H964" s="9"/>
      <c r="I964" s="9"/>
      <c r="J964" s="17">
        <f>E964-F964</f>
        <v>35335.619999999995</v>
      </c>
      <c r="K964" s="9"/>
      <c r="L964" s="9"/>
      <c r="M964" s="9"/>
    </row>
    <row r="965" spans="1:13" ht="12.75">
      <c r="A965" s="1" t="s">
        <v>13</v>
      </c>
      <c r="B965" s="5" t="s">
        <v>91</v>
      </c>
      <c r="C965" s="5" t="s">
        <v>60</v>
      </c>
      <c r="D965" s="5" t="s">
        <v>33</v>
      </c>
      <c r="E965" s="16">
        <v>1422.3</v>
      </c>
      <c r="F965" s="16">
        <v>1148.64</v>
      </c>
      <c r="G965" s="8"/>
      <c r="H965" s="9"/>
      <c r="I965" s="9"/>
      <c r="J965" s="17">
        <f>E965-F965</f>
        <v>273.65999999999985</v>
      </c>
      <c r="K965" s="9"/>
      <c r="L965" s="9"/>
      <c r="M965" s="9"/>
    </row>
    <row r="966" spans="1:13" ht="12.75">
      <c r="A966" s="1" t="s">
        <v>13</v>
      </c>
      <c r="B966" s="5" t="s">
        <v>91</v>
      </c>
      <c r="C966" s="5" t="s">
        <v>60</v>
      </c>
      <c r="D966" s="5" t="s">
        <v>37</v>
      </c>
      <c r="E966" s="16">
        <v>311086.36</v>
      </c>
      <c r="F966" s="16">
        <v>250516.74</v>
      </c>
      <c r="G966" s="8"/>
      <c r="H966" s="9"/>
      <c r="I966" s="9"/>
      <c r="J966" s="17">
        <f>E966-F966</f>
        <v>60569.619999999995</v>
      </c>
      <c r="K966" s="9"/>
      <c r="L966" s="9"/>
      <c r="M966" s="9"/>
    </row>
    <row r="967" spans="2:13" ht="12.75">
      <c r="B967" s="5"/>
      <c r="C967" s="5"/>
      <c r="D967" s="10" t="s">
        <v>38</v>
      </c>
      <c r="E967" s="11">
        <f>E948+E949+E950+E951+E952+E953+E955+E956+E957+E958+E961+E965</f>
        <v>58020.12</v>
      </c>
      <c r="F967" s="11">
        <f>F948+F949+F950+F951+F952+F953+F955+F956+F957+F958+F961+F965</f>
        <v>46877.18999999999</v>
      </c>
      <c r="G967" s="8"/>
      <c r="H967" s="9"/>
      <c r="I967" s="9"/>
      <c r="J967" s="17">
        <f>E967-F967</f>
        <v>11142.930000000015</v>
      </c>
      <c r="K967" s="9"/>
      <c r="L967" s="9"/>
      <c r="M967" s="9"/>
    </row>
    <row r="968" spans="2:13" ht="12.75">
      <c r="B968" s="5"/>
      <c r="C968" s="5"/>
      <c r="D968" s="10" t="s">
        <v>51</v>
      </c>
      <c r="E968" s="11">
        <f>E967+E960+E959</f>
        <v>95686.02</v>
      </c>
      <c r="F968" s="11">
        <f>F967+F960+F959</f>
        <v>77304.70999999999</v>
      </c>
      <c r="G968" s="8"/>
      <c r="H968" s="9"/>
      <c r="I968" s="9"/>
      <c r="J968" s="17">
        <f>E968-F968</f>
        <v>18381.310000000012</v>
      </c>
      <c r="K968" s="9"/>
      <c r="L968" s="9"/>
      <c r="M968" s="9"/>
    </row>
    <row r="969" spans="1:13" ht="12.75">
      <c r="A969" s="1" t="s">
        <v>13</v>
      </c>
      <c r="B969" s="5" t="s">
        <v>91</v>
      </c>
      <c r="C969" s="5" t="s">
        <v>61</v>
      </c>
      <c r="D969" s="5" t="s">
        <v>16</v>
      </c>
      <c r="E969" s="16">
        <v>16065.72</v>
      </c>
      <c r="F969" s="16">
        <v>14934.36</v>
      </c>
      <c r="G969" s="8"/>
      <c r="H969" s="9"/>
      <c r="I969" s="9"/>
      <c r="J969" s="17">
        <f>E969-F969</f>
        <v>1131.3599999999988</v>
      </c>
      <c r="K969" s="9"/>
      <c r="L969" s="9"/>
      <c r="M969" s="9"/>
    </row>
    <row r="970" spans="1:13" ht="12.75">
      <c r="A970" s="1" t="s">
        <v>13</v>
      </c>
      <c r="B970" s="5" t="s">
        <v>91</v>
      </c>
      <c r="C970" s="5" t="s">
        <v>61</v>
      </c>
      <c r="D970" s="5" t="s">
        <v>49</v>
      </c>
      <c r="E970" s="16">
        <v>1532.1</v>
      </c>
      <c r="F970" s="16">
        <v>1424.36</v>
      </c>
      <c r="G970" s="8"/>
      <c r="H970" s="9"/>
      <c r="I970" s="9"/>
      <c r="J970" s="17">
        <f>E970-F970</f>
        <v>107.74000000000001</v>
      </c>
      <c r="K970" s="9"/>
      <c r="L970" s="9"/>
      <c r="M970" s="9"/>
    </row>
    <row r="971" spans="1:13" ht="12.75">
      <c r="A971" s="1" t="s">
        <v>13</v>
      </c>
      <c r="B971" s="5" t="s">
        <v>91</v>
      </c>
      <c r="C971" s="5" t="s">
        <v>61</v>
      </c>
      <c r="D971" s="5" t="s">
        <v>50</v>
      </c>
      <c r="E971" s="16">
        <v>2145.24</v>
      </c>
      <c r="F971" s="16">
        <v>1995.55</v>
      </c>
      <c r="G971" s="8"/>
      <c r="H971" s="9"/>
      <c r="I971" s="9"/>
      <c r="J971" s="17">
        <f>E971-F971</f>
        <v>149.68999999999983</v>
      </c>
      <c r="K971" s="9"/>
      <c r="L971" s="9"/>
      <c r="M971" s="9"/>
    </row>
    <row r="972" spans="1:13" ht="12.75">
      <c r="A972" s="1" t="s">
        <v>13</v>
      </c>
      <c r="B972" s="5" t="s">
        <v>91</v>
      </c>
      <c r="C972" s="5" t="s">
        <v>61</v>
      </c>
      <c r="D972" s="5" t="s">
        <v>17</v>
      </c>
      <c r="E972" s="16">
        <v>4421.52</v>
      </c>
      <c r="F972" s="16">
        <v>4110.22</v>
      </c>
      <c r="G972" s="8"/>
      <c r="H972" s="9"/>
      <c r="I972" s="9"/>
      <c r="J972" s="17">
        <f>E972-F972</f>
        <v>311.3000000000002</v>
      </c>
      <c r="K972" s="9"/>
      <c r="L972" s="9"/>
      <c r="M972" s="9"/>
    </row>
    <row r="973" spans="1:13" ht="12.75">
      <c r="A973" s="1" t="s">
        <v>13</v>
      </c>
      <c r="B973" s="5" t="s">
        <v>91</v>
      </c>
      <c r="C973" s="5" t="s">
        <v>61</v>
      </c>
      <c r="D973" s="5" t="s">
        <v>18</v>
      </c>
      <c r="E973" s="16">
        <v>4246.32</v>
      </c>
      <c r="F973" s="16">
        <v>3947.02</v>
      </c>
      <c r="G973" s="8"/>
      <c r="H973" s="9"/>
      <c r="I973" s="9"/>
      <c r="J973" s="17">
        <f>E973-F973</f>
        <v>299.2999999999997</v>
      </c>
      <c r="K973" s="9"/>
      <c r="L973" s="9"/>
      <c r="M973" s="9"/>
    </row>
    <row r="974" spans="1:13" ht="12.75">
      <c r="A974" s="1" t="s">
        <v>13</v>
      </c>
      <c r="B974" s="5" t="s">
        <v>91</v>
      </c>
      <c r="C974" s="5" t="s">
        <v>61</v>
      </c>
      <c r="D974" s="5" t="s">
        <v>19</v>
      </c>
      <c r="E974" s="16">
        <v>2057.52</v>
      </c>
      <c r="F974" s="16">
        <v>1913.85</v>
      </c>
      <c r="G974" s="8"/>
      <c r="H974" s="9"/>
      <c r="I974" s="9"/>
      <c r="J974" s="17">
        <f>E974-F974</f>
        <v>143.67000000000007</v>
      </c>
      <c r="K974" s="9"/>
      <c r="L974" s="9"/>
      <c r="M974" s="9"/>
    </row>
    <row r="975" spans="1:13" ht="12.75">
      <c r="A975" s="1" t="s">
        <v>13</v>
      </c>
      <c r="B975" s="5" t="s">
        <v>91</v>
      </c>
      <c r="C975" s="5" t="s">
        <v>61</v>
      </c>
      <c r="D975" s="5" t="s">
        <v>21</v>
      </c>
      <c r="E975" s="16">
        <v>60361.53</v>
      </c>
      <c r="F975" s="16">
        <v>59128.11</v>
      </c>
      <c r="G975" s="8"/>
      <c r="H975" s="9"/>
      <c r="I975" s="9"/>
      <c r="J975" s="17">
        <f>E975-F975</f>
        <v>1233.4199999999983</v>
      </c>
      <c r="K975" s="9">
        <f>K984</f>
        <v>1541.6399999999999</v>
      </c>
      <c r="L975" s="9"/>
      <c r="M975" s="9"/>
    </row>
    <row r="976" spans="1:13" ht="12.75">
      <c r="A976" s="1" t="s">
        <v>13</v>
      </c>
      <c r="B976" s="5" t="s">
        <v>91</v>
      </c>
      <c r="C976" s="5" t="s">
        <v>61</v>
      </c>
      <c r="D976" s="5" t="s">
        <v>22</v>
      </c>
      <c r="E976" s="16">
        <v>2276.58</v>
      </c>
      <c r="F976" s="16">
        <v>2114.95</v>
      </c>
      <c r="G976" s="8"/>
      <c r="H976" s="9"/>
      <c r="I976" s="9"/>
      <c r="J976" s="17">
        <f>E976-F976</f>
        <v>161.6300000000001</v>
      </c>
      <c r="K976" s="9"/>
      <c r="L976" s="9"/>
      <c r="M976" s="9"/>
    </row>
    <row r="977" spans="1:13" ht="12.75">
      <c r="A977" s="1" t="s">
        <v>13</v>
      </c>
      <c r="B977" s="5" t="s">
        <v>91</v>
      </c>
      <c r="C977" s="5" t="s">
        <v>61</v>
      </c>
      <c r="D977" s="5" t="s">
        <v>23</v>
      </c>
      <c r="E977" s="16">
        <v>9937.2</v>
      </c>
      <c r="F977" s="16">
        <v>9236.82</v>
      </c>
      <c r="G977" s="8"/>
      <c r="H977" s="9"/>
      <c r="I977" s="9"/>
      <c r="J977" s="17">
        <f>E977-F977</f>
        <v>700.380000000001</v>
      </c>
      <c r="K977" s="9"/>
      <c r="L977" s="9"/>
      <c r="M977" s="9"/>
    </row>
    <row r="978" spans="1:13" ht="12.75">
      <c r="A978" s="1" t="s">
        <v>13</v>
      </c>
      <c r="B978" s="5" t="s">
        <v>91</v>
      </c>
      <c r="C978" s="5" t="s">
        <v>61</v>
      </c>
      <c r="D978" s="5" t="s">
        <v>24</v>
      </c>
      <c r="E978" s="16">
        <v>43.8</v>
      </c>
      <c r="F978" s="16">
        <v>43.79</v>
      </c>
      <c r="G978" s="8"/>
      <c r="H978" s="9"/>
      <c r="I978" s="9"/>
      <c r="J978" s="17">
        <f>E978-F978</f>
        <v>0.00999999999999801</v>
      </c>
      <c r="K978" s="9"/>
      <c r="L978" s="9"/>
      <c r="M978" s="9"/>
    </row>
    <row r="979" spans="1:13" ht="12.75">
      <c r="A979" s="1" t="s">
        <v>13</v>
      </c>
      <c r="B979" s="5" t="s">
        <v>91</v>
      </c>
      <c r="C979" s="5" t="s">
        <v>61</v>
      </c>
      <c r="D979" s="5" t="s">
        <v>25</v>
      </c>
      <c r="E979" s="16">
        <v>42594.18</v>
      </c>
      <c r="F979" s="16">
        <v>39595.1</v>
      </c>
      <c r="G979" s="8"/>
      <c r="H979" s="9"/>
      <c r="I979" s="9"/>
      <c r="J979" s="17">
        <f>E979-F979</f>
        <v>2999.0800000000017</v>
      </c>
      <c r="K979" s="9"/>
      <c r="L979" s="9"/>
      <c r="M979" s="9"/>
    </row>
    <row r="980" spans="1:13" ht="12.75">
      <c r="A980" s="1" t="s">
        <v>13</v>
      </c>
      <c r="B980" s="5" t="s">
        <v>91</v>
      </c>
      <c r="C980" s="5" t="s">
        <v>61</v>
      </c>
      <c r="D980" s="10" t="s">
        <v>26</v>
      </c>
      <c r="E980" s="11">
        <v>34408.14</v>
      </c>
      <c r="F980" s="11">
        <v>31983.72</v>
      </c>
      <c r="G980" s="8">
        <v>5812.69</v>
      </c>
      <c r="H980" s="17">
        <f>E980-G980</f>
        <v>28595.45</v>
      </c>
      <c r="I980" s="9"/>
      <c r="J980" s="17">
        <f>E980-F980</f>
        <v>2424.4199999999983</v>
      </c>
      <c r="K980" s="9"/>
      <c r="L980" s="9"/>
      <c r="M980" s="9"/>
    </row>
    <row r="981" spans="1:13" ht="12.75">
      <c r="A981" s="1" t="s">
        <v>13</v>
      </c>
      <c r="B981" s="5" t="s">
        <v>91</v>
      </c>
      <c r="C981" s="18" t="s">
        <v>61</v>
      </c>
      <c r="D981" s="18" t="s">
        <v>28</v>
      </c>
      <c r="E981" s="19">
        <v>31474.86</v>
      </c>
      <c r="F981" s="19">
        <v>29253.98</v>
      </c>
      <c r="G981" s="8"/>
      <c r="H981" s="9"/>
      <c r="I981" s="9"/>
      <c r="J981" s="17">
        <f>E981-F981</f>
        <v>2220.880000000001</v>
      </c>
      <c r="K981" s="9"/>
      <c r="L981" s="9"/>
      <c r="M981" s="9"/>
    </row>
    <row r="982" spans="1:13" ht="12.75">
      <c r="A982" s="1" t="s">
        <v>13</v>
      </c>
      <c r="B982" s="5" t="s">
        <v>91</v>
      </c>
      <c r="C982" s="5" t="s">
        <v>61</v>
      </c>
      <c r="D982" s="5" t="s">
        <v>54</v>
      </c>
      <c r="E982" s="16">
        <v>15715.8</v>
      </c>
      <c r="F982" s="16">
        <v>14608.34</v>
      </c>
      <c r="G982" s="8"/>
      <c r="H982" s="9"/>
      <c r="I982" s="9"/>
      <c r="J982" s="17">
        <f>E982-F982</f>
        <v>1107.4599999999991</v>
      </c>
      <c r="K982" s="9"/>
      <c r="L982" s="9"/>
      <c r="M982" s="9"/>
    </row>
    <row r="983" spans="1:13" ht="12.75">
      <c r="A983" s="1" t="s">
        <v>13</v>
      </c>
      <c r="B983" s="5" t="s">
        <v>91</v>
      </c>
      <c r="C983" s="5" t="s">
        <v>61</v>
      </c>
      <c r="D983" s="5" t="s">
        <v>29</v>
      </c>
      <c r="E983" s="16">
        <v>281.58</v>
      </c>
      <c r="F983" s="16">
        <v>261.35</v>
      </c>
      <c r="G983" s="8"/>
      <c r="H983" s="9"/>
      <c r="I983" s="9"/>
      <c r="J983" s="17">
        <f>E983-F983</f>
        <v>20.22999999999996</v>
      </c>
      <c r="K983" s="9"/>
      <c r="L983" s="9"/>
      <c r="M983" s="9"/>
    </row>
    <row r="984" spans="1:13" ht="12.75">
      <c r="A984" s="1" t="s">
        <v>13</v>
      </c>
      <c r="B984" s="5" t="s">
        <v>91</v>
      </c>
      <c r="C984" s="5" t="s">
        <v>61</v>
      </c>
      <c r="D984" s="5" t="s">
        <v>30</v>
      </c>
      <c r="E984" s="16">
        <v>35650.49</v>
      </c>
      <c r="F984" s="16">
        <v>34921.94</v>
      </c>
      <c r="G984" s="8"/>
      <c r="H984" s="9"/>
      <c r="I984" s="9"/>
      <c r="J984" s="17">
        <f>E984-F984</f>
        <v>728.5499999999956</v>
      </c>
      <c r="K984" s="9">
        <f>128.47*12</f>
        <v>1541.6399999999999</v>
      </c>
      <c r="L984" s="9"/>
      <c r="M984" s="9"/>
    </row>
    <row r="985" spans="1:13" ht="12.75">
      <c r="A985" s="1" t="s">
        <v>13</v>
      </c>
      <c r="B985" s="5" t="s">
        <v>91</v>
      </c>
      <c r="C985" s="5" t="s">
        <v>61</v>
      </c>
      <c r="D985" s="5" t="s">
        <v>31</v>
      </c>
      <c r="E985" s="16">
        <v>327269.52</v>
      </c>
      <c r="F985" s="16">
        <v>304019.8</v>
      </c>
      <c r="G985" s="8"/>
      <c r="H985" s="9"/>
      <c r="I985" s="9"/>
      <c r="J985" s="17">
        <f>E985-F985</f>
        <v>23249.72000000003</v>
      </c>
      <c r="K985" s="9"/>
      <c r="L985" s="9"/>
      <c r="M985" s="9"/>
    </row>
    <row r="986" spans="1:13" ht="12.75">
      <c r="A986" s="1" t="s">
        <v>13</v>
      </c>
      <c r="B986" s="5" t="s">
        <v>91</v>
      </c>
      <c r="C986" s="5" t="s">
        <v>61</v>
      </c>
      <c r="D986" s="5" t="s">
        <v>33</v>
      </c>
      <c r="E986" s="16">
        <v>2538.9</v>
      </c>
      <c r="F986" s="16">
        <v>2359.32</v>
      </c>
      <c r="G986" s="8"/>
      <c r="H986" s="9"/>
      <c r="I986" s="9"/>
      <c r="J986" s="17">
        <f>E986-F986</f>
        <v>179.57999999999993</v>
      </c>
      <c r="K986" s="9"/>
      <c r="L986" s="9"/>
      <c r="M986" s="9"/>
    </row>
    <row r="987" spans="1:13" ht="12.75">
      <c r="A987" s="1" t="s">
        <v>13</v>
      </c>
      <c r="B987" s="5" t="s">
        <v>91</v>
      </c>
      <c r="C987" s="5" t="s">
        <v>61</v>
      </c>
      <c r="D987" s="5" t="s">
        <v>37</v>
      </c>
      <c r="E987" s="16">
        <v>593021</v>
      </c>
      <c r="F987" s="16">
        <v>555852.58</v>
      </c>
      <c r="G987" s="8"/>
      <c r="H987" s="9"/>
      <c r="I987" s="9"/>
      <c r="J987" s="17">
        <f>E987-F987</f>
        <v>37168.42000000004</v>
      </c>
      <c r="K987" s="9"/>
      <c r="L987" s="9"/>
      <c r="M987" s="9"/>
    </row>
    <row r="988" spans="2:13" ht="12.75">
      <c r="B988" s="5"/>
      <c r="C988" s="5"/>
      <c r="D988" s="10" t="s">
        <v>38</v>
      </c>
      <c r="E988" s="11">
        <f>E969+E970+E971+E972+E973+E974+E976+E977+E978+E979+E982+E986</f>
        <v>103574.87999999999</v>
      </c>
      <c r="F988" s="11">
        <f>F969+F970+F971+F972+F973+F974+F976+F977+F978+F979+F982+F986</f>
        <v>96283.68000000001</v>
      </c>
      <c r="G988" s="8"/>
      <c r="H988" s="9"/>
      <c r="I988" s="9"/>
      <c r="J988" s="17">
        <f>E988-F988</f>
        <v>7291.1999999999825</v>
      </c>
      <c r="K988" s="9"/>
      <c r="L988" s="9"/>
      <c r="M988" s="9"/>
    </row>
    <row r="989" spans="2:13" ht="12.75">
      <c r="B989" s="5"/>
      <c r="C989" s="5"/>
      <c r="D989" s="10" t="s">
        <v>51</v>
      </c>
      <c r="E989" s="11">
        <f>E988+E981+E980</f>
        <v>169457.88</v>
      </c>
      <c r="F989" s="11">
        <f>F988+F981+F980</f>
        <v>157521.38</v>
      </c>
      <c r="G989" s="8"/>
      <c r="H989" s="9"/>
      <c r="I989" s="9"/>
      <c r="J989" s="17">
        <f>E989-F989</f>
        <v>11936.5</v>
      </c>
      <c r="K989" s="9"/>
      <c r="L989" s="9"/>
      <c r="M989" s="9"/>
    </row>
    <row r="990" spans="1:13" ht="12.75">
      <c r="A990" s="1" t="s">
        <v>13</v>
      </c>
      <c r="B990" s="5" t="s">
        <v>91</v>
      </c>
      <c r="C990" s="5" t="s">
        <v>95</v>
      </c>
      <c r="D990" s="5" t="s">
        <v>16</v>
      </c>
      <c r="E990" s="16">
        <v>8261.88</v>
      </c>
      <c r="F990" s="16">
        <v>7322.01</v>
      </c>
      <c r="G990" s="8"/>
      <c r="H990" s="9"/>
      <c r="I990" s="9"/>
      <c r="J990" s="17">
        <f>E990-F990</f>
        <v>939.869999999999</v>
      </c>
      <c r="K990" s="9"/>
      <c r="L990" s="9"/>
      <c r="M990" s="9"/>
    </row>
    <row r="991" spans="1:13" ht="12.75">
      <c r="A991" s="1" t="s">
        <v>13</v>
      </c>
      <c r="B991" s="5" t="s">
        <v>91</v>
      </c>
      <c r="C991" s="5" t="s">
        <v>95</v>
      </c>
      <c r="D991" s="5" t="s">
        <v>49</v>
      </c>
      <c r="E991" s="16">
        <v>787.92</v>
      </c>
      <c r="F991" s="16">
        <v>698.43</v>
      </c>
      <c r="G991" s="8"/>
      <c r="H991" s="9"/>
      <c r="I991" s="9"/>
      <c r="J991" s="17">
        <f>E991-F991</f>
        <v>89.49000000000001</v>
      </c>
      <c r="K991" s="9"/>
      <c r="L991" s="9"/>
      <c r="M991" s="9"/>
    </row>
    <row r="992" spans="1:13" ht="12.75">
      <c r="A992" s="1" t="s">
        <v>13</v>
      </c>
      <c r="B992" s="5" t="s">
        <v>91</v>
      </c>
      <c r="C992" s="5" t="s">
        <v>95</v>
      </c>
      <c r="D992" s="5" t="s">
        <v>50</v>
      </c>
      <c r="E992" s="16">
        <v>1103.22</v>
      </c>
      <c r="F992" s="16">
        <v>978.86</v>
      </c>
      <c r="G992" s="8"/>
      <c r="H992" s="9"/>
      <c r="I992" s="9"/>
      <c r="J992" s="17">
        <f>E992-F992</f>
        <v>124.36000000000001</v>
      </c>
      <c r="K992" s="9"/>
      <c r="L992" s="9"/>
      <c r="M992" s="9"/>
    </row>
    <row r="993" spans="1:13" ht="12.75">
      <c r="A993" s="1" t="s">
        <v>13</v>
      </c>
      <c r="B993" s="5" t="s">
        <v>91</v>
      </c>
      <c r="C993" s="5" t="s">
        <v>95</v>
      </c>
      <c r="D993" s="5" t="s">
        <v>17</v>
      </c>
      <c r="E993" s="16">
        <v>2273.76</v>
      </c>
      <c r="F993" s="16">
        <v>2015.16</v>
      </c>
      <c r="G993" s="8"/>
      <c r="H993" s="9"/>
      <c r="I993" s="9"/>
      <c r="J993" s="17">
        <f>E993-F993</f>
        <v>258.60000000000014</v>
      </c>
      <c r="K993" s="9"/>
      <c r="L993" s="9"/>
      <c r="M993" s="9"/>
    </row>
    <row r="994" spans="1:13" ht="12.75">
      <c r="A994" s="1" t="s">
        <v>13</v>
      </c>
      <c r="B994" s="5" t="s">
        <v>91</v>
      </c>
      <c r="C994" s="5" t="s">
        <v>95</v>
      </c>
      <c r="D994" s="5" t="s">
        <v>18</v>
      </c>
      <c r="E994" s="16">
        <v>2183.7</v>
      </c>
      <c r="F994" s="16">
        <v>1935.06</v>
      </c>
      <c r="G994" s="8"/>
      <c r="H994" s="9"/>
      <c r="I994" s="9"/>
      <c r="J994" s="17">
        <f>E994-F994</f>
        <v>248.63999999999987</v>
      </c>
      <c r="K994" s="9"/>
      <c r="L994" s="9"/>
      <c r="M994" s="9"/>
    </row>
    <row r="995" spans="1:13" ht="12.75">
      <c r="A995" s="1" t="s">
        <v>13</v>
      </c>
      <c r="B995" s="5" t="s">
        <v>91</v>
      </c>
      <c r="C995" s="5" t="s">
        <v>95</v>
      </c>
      <c r="D995" s="5" t="s">
        <v>19</v>
      </c>
      <c r="E995" s="16">
        <v>1058.1</v>
      </c>
      <c r="F995" s="16">
        <v>938.74</v>
      </c>
      <c r="G995" s="8"/>
      <c r="H995" s="9"/>
      <c r="I995" s="9"/>
      <c r="J995" s="17">
        <f>E995-F995</f>
        <v>119.3599999999999</v>
      </c>
      <c r="K995" s="9"/>
      <c r="L995" s="9"/>
      <c r="M995" s="9"/>
    </row>
    <row r="996" spans="1:13" ht="12.75">
      <c r="A996" s="1" t="s">
        <v>13</v>
      </c>
      <c r="B996" s="5" t="s">
        <v>91</v>
      </c>
      <c r="C996" s="5" t="s">
        <v>95</v>
      </c>
      <c r="D996" s="5" t="s">
        <v>21</v>
      </c>
      <c r="E996" s="16">
        <v>66467.23</v>
      </c>
      <c r="F996" s="16">
        <v>59701.28</v>
      </c>
      <c r="G996" s="8"/>
      <c r="H996" s="9"/>
      <c r="I996" s="9"/>
      <c r="J996" s="17">
        <f>E996-F996</f>
        <v>6765.949999999997</v>
      </c>
      <c r="K996" s="9">
        <f>K1005</f>
        <v>1738.6799999999998</v>
      </c>
      <c r="L996" s="9"/>
      <c r="M996" s="9"/>
    </row>
    <row r="997" spans="1:13" ht="12.75">
      <c r="A997" s="1" t="s">
        <v>13</v>
      </c>
      <c r="B997" s="5" t="s">
        <v>91</v>
      </c>
      <c r="C997" s="5" t="s">
        <v>95</v>
      </c>
      <c r="D997" s="5" t="s">
        <v>22</v>
      </c>
      <c r="E997" s="16">
        <v>1170.78</v>
      </c>
      <c r="F997" s="16">
        <v>1036.52</v>
      </c>
      <c r="G997" s="8"/>
      <c r="H997" s="9"/>
      <c r="I997" s="9"/>
      <c r="J997" s="17">
        <f>E997-F997</f>
        <v>134.26</v>
      </c>
      <c r="K997" s="9"/>
      <c r="L997" s="9"/>
      <c r="M997" s="9"/>
    </row>
    <row r="998" spans="1:13" ht="12.75">
      <c r="A998" s="1" t="s">
        <v>13</v>
      </c>
      <c r="B998" s="5" t="s">
        <v>91</v>
      </c>
      <c r="C998" s="5" t="s">
        <v>95</v>
      </c>
      <c r="D998" s="5" t="s">
        <v>23</v>
      </c>
      <c r="E998" s="16">
        <v>5110.26</v>
      </c>
      <c r="F998" s="16">
        <v>4528.44</v>
      </c>
      <c r="G998" s="8"/>
      <c r="H998" s="9"/>
      <c r="I998" s="9"/>
      <c r="J998" s="17">
        <f>E998-F998</f>
        <v>581.8200000000006</v>
      </c>
      <c r="K998" s="9"/>
      <c r="L998" s="9"/>
      <c r="M998" s="9"/>
    </row>
    <row r="999" spans="1:13" ht="12.75">
      <c r="A999" s="1" t="s">
        <v>13</v>
      </c>
      <c r="B999" s="5" t="s">
        <v>91</v>
      </c>
      <c r="C999" s="5" t="s">
        <v>95</v>
      </c>
      <c r="D999" s="5" t="s">
        <v>24</v>
      </c>
      <c r="E999" s="16">
        <v>22.56</v>
      </c>
      <c r="F999" s="16">
        <v>22.54</v>
      </c>
      <c r="G999" s="8"/>
      <c r="H999" s="9"/>
      <c r="I999" s="9"/>
      <c r="J999" s="17">
        <f>E999-F999</f>
        <v>0.019999999999999574</v>
      </c>
      <c r="K999" s="9"/>
      <c r="L999" s="9"/>
      <c r="M999" s="9"/>
    </row>
    <row r="1000" spans="1:13" ht="12.75">
      <c r="A1000" s="1" t="s">
        <v>13</v>
      </c>
      <c r="B1000" s="5" t="s">
        <v>91</v>
      </c>
      <c r="C1000" s="5" t="s">
        <v>95</v>
      </c>
      <c r="D1000" s="5" t="s">
        <v>25</v>
      </c>
      <c r="E1000" s="16">
        <v>21904.26</v>
      </c>
      <c r="F1000" s="16">
        <v>19412.87</v>
      </c>
      <c r="G1000" s="8"/>
      <c r="H1000" s="9"/>
      <c r="I1000" s="9"/>
      <c r="J1000" s="17">
        <f>E1000-F1000</f>
        <v>2491.3899999999994</v>
      </c>
      <c r="K1000" s="9"/>
      <c r="L1000" s="9"/>
      <c r="M1000" s="9"/>
    </row>
    <row r="1001" spans="1:13" ht="12.75">
      <c r="A1001" s="1" t="s">
        <v>13</v>
      </c>
      <c r="B1001" s="5" t="s">
        <v>91</v>
      </c>
      <c r="C1001" s="5" t="s">
        <v>95</v>
      </c>
      <c r="D1001" s="10" t="s">
        <v>26</v>
      </c>
      <c r="E1001" s="11">
        <v>18392.34</v>
      </c>
      <c r="F1001" s="11">
        <v>16298.79</v>
      </c>
      <c r="G1001" s="8">
        <v>62320.24</v>
      </c>
      <c r="H1001" s="17">
        <f>E1001-G1001</f>
        <v>-43927.899999999994</v>
      </c>
      <c r="I1001" s="9"/>
      <c r="J1001" s="17">
        <f>E1001-F1001</f>
        <v>2093.5499999999993</v>
      </c>
      <c r="K1001" s="9"/>
      <c r="L1001" s="9"/>
      <c r="M1001" s="9"/>
    </row>
    <row r="1002" spans="1:13" ht="12.75">
      <c r="A1002" s="1" t="s">
        <v>13</v>
      </c>
      <c r="B1002" s="5" t="s">
        <v>91</v>
      </c>
      <c r="C1002" s="18" t="s">
        <v>95</v>
      </c>
      <c r="D1002" s="18" t="s">
        <v>28</v>
      </c>
      <c r="E1002" s="19">
        <v>16186.14</v>
      </c>
      <c r="F1002" s="19">
        <v>14341.25</v>
      </c>
      <c r="G1002" s="8"/>
      <c r="H1002" s="9"/>
      <c r="I1002" s="9"/>
      <c r="J1002" s="17">
        <f>E1002-F1002</f>
        <v>1844.8899999999994</v>
      </c>
      <c r="K1002" s="9"/>
      <c r="L1002" s="9"/>
      <c r="M1002" s="9"/>
    </row>
    <row r="1003" spans="1:13" ht="12.75">
      <c r="A1003" s="1" t="s">
        <v>13</v>
      </c>
      <c r="B1003" s="5" t="s">
        <v>91</v>
      </c>
      <c r="C1003" s="5" t="s">
        <v>95</v>
      </c>
      <c r="D1003" s="5" t="s">
        <v>54</v>
      </c>
      <c r="E1003" s="16">
        <v>8081.94</v>
      </c>
      <c r="F1003" s="16">
        <v>7161.95</v>
      </c>
      <c r="G1003" s="8"/>
      <c r="H1003" s="9"/>
      <c r="I1003" s="9"/>
      <c r="J1003" s="17">
        <f>E1003-F1003</f>
        <v>919.9899999999998</v>
      </c>
      <c r="K1003" s="9"/>
      <c r="L1003" s="9"/>
      <c r="M1003" s="9"/>
    </row>
    <row r="1004" spans="1:13" ht="12.75">
      <c r="A1004" s="1" t="s">
        <v>13</v>
      </c>
      <c r="B1004" s="5" t="s">
        <v>91</v>
      </c>
      <c r="C1004" s="5" t="s">
        <v>95</v>
      </c>
      <c r="D1004" s="5" t="s">
        <v>29</v>
      </c>
      <c r="E1004" s="16">
        <v>262.86</v>
      </c>
      <c r="F1004" s="16">
        <v>232.37</v>
      </c>
      <c r="G1004" s="8"/>
      <c r="H1004" s="9"/>
      <c r="I1004" s="9"/>
      <c r="J1004" s="17">
        <f>E1004-F1004</f>
        <v>30.49000000000001</v>
      </c>
      <c r="K1004" s="9"/>
      <c r="L1004" s="9"/>
      <c r="M1004" s="9"/>
    </row>
    <row r="1005" spans="1:13" ht="12.75">
      <c r="A1005" s="1" t="s">
        <v>13</v>
      </c>
      <c r="B1005" s="5" t="s">
        <v>91</v>
      </c>
      <c r="C1005" s="5" t="s">
        <v>95</v>
      </c>
      <c r="D1005" s="5" t="s">
        <v>30</v>
      </c>
      <c r="E1005" s="16">
        <v>39255.5</v>
      </c>
      <c r="F1005" s="16">
        <v>35261.77</v>
      </c>
      <c r="G1005" s="8"/>
      <c r="H1005" s="9"/>
      <c r="I1005" s="9"/>
      <c r="J1005" s="17">
        <f>E1005-F1005</f>
        <v>3993.730000000003</v>
      </c>
      <c r="K1005" s="9">
        <f>144.89*12</f>
        <v>1738.6799999999998</v>
      </c>
      <c r="L1005" s="9"/>
      <c r="M1005" s="9"/>
    </row>
    <row r="1006" spans="1:13" ht="12.75">
      <c r="A1006" s="1" t="s">
        <v>13</v>
      </c>
      <c r="B1006" s="5" t="s">
        <v>91</v>
      </c>
      <c r="C1006" s="5" t="s">
        <v>95</v>
      </c>
      <c r="D1006" s="5" t="s">
        <v>31</v>
      </c>
      <c r="E1006" s="16">
        <v>168299.76</v>
      </c>
      <c r="F1006" s="16">
        <v>148986.83</v>
      </c>
      <c r="G1006" s="8"/>
      <c r="H1006" s="9"/>
      <c r="I1006" s="9"/>
      <c r="J1006" s="17">
        <f>E1006-F1006</f>
        <v>19312.930000000022</v>
      </c>
      <c r="K1006" s="9"/>
      <c r="L1006" s="9"/>
      <c r="M1006" s="9"/>
    </row>
    <row r="1007" spans="1:13" ht="12.75">
      <c r="A1007" s="1" t="s">
        <v>13</v>
      </c>
      <c r="B1007" s="5" t="s">
        <v>91</v>
      </c>
      <c r="C1007" s="5" t="s">
        <v>95</v>
      </c>
      <c r="D1007" s="5" t="s">
        <v>33</v>
      </c>
      <c r="E1007" s="16">
        <v>1305.66</v>
      </c>
      <c r="F1007" s="16">
        <v>1156.48</v>
      </c>
      <c r="G1007" s="8"/>
      <c r="H1007" s="9"/>
      <c r="I1007" s="9"/>
      <c r="J1007" s="17">
        <f>E1007-F1007</f>
        <v>149.18000000000006</v>
      </c>
      <c r="K1007" s="9"/>
      <c r="L1007" s="9"/>
      <c r="M1007" s="9"/>
    </row>
    <row r="1008" spans="1:13" ht="12.75">
      <c r="A1008" s="1" t="s">
        <v>13</v>
      </c>
      <c r="B1008" s="5" t="s">
        <v>91</v>
      </c>
      <c r="C1008" s="5" t="s">
        <v>95</v>
      </c>
      <c r="D1008" s="5" t="s">
        <v>37</v>
      </c>
      <c r="E1008" s="16">
        <v>362127.87</v>
      </c>
      <c r="F1008" s="16">
        <v>322029.35</v>
      </c>
      <c r="G1008" s="8"/>
      <c r="H1008" s="9"/>
      <c r="I1008" s="9"/>
      <c r="J1008" s="17">
        <f>E1008-F1008</f>
        <v>40098.52000000002</v>
      </c>
      <c r="K1008" s="9"/>
      <c r="L1008" s="9"/>
      <c r="M1008" s="9"/>
    </row>
    <row r="1009" spans="2:13" ht="12.75">
      <c r="B1009" s="5"/>
      <c r="C1009" s="5"/>
      <c r="D1009" s="10" t="s">
        <v>38</v>
      </c>
      <c r="E1009" s="11">
        <f>E990+E991+E992+E993+E994+E995+E997+E998+E999+E1000+E1003+E1007</f>
        <v>53264.04000000001</v>
      </c>
      <c r="F1009" s="11">
        <f>F990+F991+F992+F993+F994+F995+F997+F998+F999+F1000+F1003+F1007</f>
        <v>47207.060000000005</v>
      </c>
      <c r="G1009" s="8"/>
      <c r="H1009" s="9"/>
      <c r="I1009" s="9"/>
      <c r="J1009" s="17">
        <f>E1009-F1009</f>
        <v>6056.980000000003</v>
      </c>
      <c r="K1009" s="9"/>
      <c r="L1009" s="9"/>
      <c r="M1009" s="9"/>
    </row>
    <row r="1010" spans="2:13" ht="12.75">
      <c r="B1010" s="5"/>
      <c r="C1010" s="5"/>
      <c r="D1010" s="10" t="s">
        <v>51</v>
      </c>
      <c r="E1010" s="11">
        <f>E1009+E1002+E1001</f>
        <v>87842.52</v>
      </c>
      <c r="F1010" s="11">
        <f>F1009+F1002+F1001</f>
        <v>77847.1</v>
      </c>
      <c r="G1010" s="8"/>
      <c r="H1010" s="9"/>
      <c r="I1010" s="9"/>
      <c r="J1010" s="17">
        <f>E1010-F1010</f>
        <v>9995.419999999998</v>
      </c>
      <c r="K1010" s="9"/>
      <c r="L1010" s="9"/>
      <c r="M1010" s="9"/>
    </row>
    <row r="1011" spans="1:13" ht="12.75">
      <c r="A1011" s="1" t="s">
        <v>13</v>
      </c>
      <c r="B1011" s="5" t="s">
        <v>91</v>
      </c>
      <c r="C1011" s="5" t="s">
        <v>96</v>
      </c>
      <c r="D1011" s="5" t="s">
        <v>16</v>
      </c>
      <c r="E1011" s="16">
        <v>8156.22</v>
      </c>
      <c r="F1011" s="16">
        <v>7439.2</v>
      </c>
      <c r="G1011" s="8"/>
      <c r="H1011" s="9"/>
      <c r="I1011" s="9"/>
      <c r="J1011" s="17">
        <f>E1011-F1011</f>
        <v>717.0200000000004</v>
      </c>
      <c r="K1011" s="9"/>
      <c r="L1011" s="9"/>
      <c r="M1011" s="9"/>
    </row>
    <row r="1012" spans="1:13" ht="12.75">
      <c r="A1012" s="1" t="s">
        <v>13</v>
      </c>
      <c r="B1012" s="5" t="s">
        <v>91</v>
      </c>
      <c r="C1012" s="5" t="s">
        <v>96</v>
      </c>
      <c r="D1012" s="5" t="s">
        <v>49</v>
      </c>
      <c r="E1012" s="16">
        <v>777.9</v>
      </c>
      <c r="F1012" s="16">
        <v>709.62</v>
      </c>
      <c r="G1012" s="8"/>
      <c r="H1012" s="9"/>
      <c r="I1012" s="9"/>
      <c r="J1012" s="17">
        <f>E1012-F1012</f>
        <v>68.27999999999997</v>
      </c>
      <c r="K1012" s="9"/>
      <c r="L1012" s="9"/>
      <c r="M1012" s="9"/>
    </row>
    <row r="1013" spans="1:13" ht="12.75">
      <c r="A1013" s="1" t="s">
        <v>13</v>
      </c>
      <c r="B1013" s="5" t="s">
        <v>91</v>
      </c>
      <c r="C1013" s="5" t="s">
        <v>96</v>
      </c>
      <c r="D1013" s="5" t="s">
        <v>50</v>
      </c>
      <c r="E1013" s="16">
        <v>1089.06</v>
      </c>
      <c r="F1013" s="16">
        <v>994.19</v>
      </c>
      <c r="G1013" s="8"/>
      <c r="H1013" s="9"/>
      <c r="I1013" s="9"/>
      <c r="J1013" s="17">
        <f>E1013-F1013</f>
        <v>94.86999999999989</v>
      </c>
      <c r="K1013" s="9"/>
      <c r="L1013" s="9"/>
      <c r="M1013" s="9"/>
    </row>
    <row r="1014" spans="1:13" ht="12.75">
      <c r="A1014" s="1" t="s">
        <v>13</v>
      </c>
      <c r="B1014" s="5" t="s">
        <v>91</v>
      </c>
      <c r="C1014" s="5" t="s">
        <v>96</v>
      </c>
      <c r="D1014" s="5" t="s">
        <v>17</v>
      </c>
      <c r="E1014" s="16">
        <v>2244.66</v>
      </c>
      <c r="F1014" s="16">
        <v>2047.39</v>
      </c>
      <c r="G1014" s="8"/>
      <c r="H1014" s="9"/>
      <c r="I1014" s="9"/>
      <c r="J1014" s="17">
        <f>E1014-F1014</f>
        <v>197.26999999999975</v>
      </c>
      <c r="K1014" s="9"/>
      <c r="L1014" s="9"/>
      <c r="M1014" s="9"/>
    </row>
    <row r="1015" spans="1:13" ht="12.75">
      <c r="A1015" s="1" t="s">
        <v>13</v>
      </c>
      <c r="B1015" s="5" t="s">
        <v>91</v>
      </c>
      <c r="C1015" s="5" t="s">
        <v>96</v>
      </c>
      <c r="D1015" s="5" t="s">
        <v>18</v>
      </c>
      <c r="E1015" s="16">
        <v>2155.8</v>
      </c>
      <c r="F1015" s="16">
        <v>1966.12</v>
      </c>
      <c r="G1015" s="8"/>
      <c r="H1015" s="9"/>
      <c r="I1015" s="9"/>
      <c r="J1015" s="17">
        <f>E1015-F1015</f>
        <v>189.6800000000003</v>
      </c>
      <c r="K1015" s="9"/>
      <c r="L1015" s="9"/>
      <c r="M1015" s="9"/>
    </row>
    <row r="1016" spans="1:13" ht="12.75">
      <c r="A1016" s="1" t="s">
        <v>13</v>
      </c>
      <c r="B1016" s="5" t="s">
        <v>91</v>
      </c>
      <c r="C1016" s="5" t="s">
        <v>96</v>
      </c>
      <c r="D1016" s="5" t="s">
        <v>19</v>
      </c>
      <c r="E1016" s="16">
        <v>1044.48</v>
      </c>
      <c r="F1016" s="16">
        <v>953.43</v>
      </c>
      <c r="G1016" s="8"/>
      <c r="H1016" s="9"/>
      <c r="I1016" s="9"/>
      <c r="J1016" s="17">
        <f>E1016-F1016</f>
        <v>91.05000000000007</v>
      </c>
      <c r="K1016" s="9"/>
      <c r="L1016" s="9"/>
      <c r="M1016" s="9"/>
    </row>
    <row r="1017" spans="1:13" ht="12.75">
      <c r="A1017" s="1" t="s">
        <v>13</v>
      </c>
      <c r="B1017" s="5" t="s">
        <v>91</v>
      </c>
      <c r="C1017" s="5" t="s">
        <v>96</v>
      </c>
      <c r="D1017" s="5" t="s">
        <v>21</v>
      </c>
      <c r="E1017" s="16">
        <v>66670.15</v>
      </c>
      <c r="F1017" s="16">
        <v>60709.23</v>
      </c>
      <c r="G1017" s="8"/>
      <c r="H1017" s="9"/>
      <c r="I1017" s="9"/>
      <c r="J1017" s="17">
        <f>E1017-F1017</f>
        <v>5960.919999999991</v>
      </c>
      <c r="K1017" s="9">
        <f>K1026</f>
        <v>1829.52</v>
      </c>
      <c r="L1017" s="9"/>
      <c r="M1017" s="9"/>
    </row>
    <row r="1018" spans="1:13" ht="12.75">
      <c r="A1018" s="1" t="s">
        <v>13</v>
      </c>
      <c r="B1018" s="5" t="s">
        <v>91</v>
      </c>
      <c r="C1018" s="5" t="s">
        <v>96</v>
      </c>
      <c r="D1018" s="5" t="s">
        <v>22</v>
      </c>
      <c r="E1018" s="16">
        <v>1155.84</v>
      </c>
      <c r="F1018" s="16">
        <v>1053.41</v>
      </c>
      <c r="G1018" s="8"/>
      <c r="H1018" s="9"/>
      <c r="I1018" s="9"/>
      <c r="J1018" s="17">
        <f>E1018-F1018</f>
        <v>102.42999999999984</v>
      </c>
      <c r="K1018" s="9"/>
      <c r="L1018" s="9"/>
      <c r="M1018" s="9"/>
    </row>
    <row r="1019" spans="1:13" ht="12.75">
      <c r="A1019" s="1" t="s">
        <v>13</v>
      </c>
      <c r="B1019" s="5" t="s">
        <v>91</v>
      </c>
      <c r="C1019" s="5" t="s">
        <v>96</v>
      </c>
      <c r="D1019" s="5" t="s">
        <v>23</v>
      </c>
      <c r="E1019" s="16">
        <v>5044.92</v>
      </c>
      <c r="F1019" s="16">
        <v>4601.06</v>
      </c>
      <c r="G1019" s="8"/>
      <c r="H1019" s="9"/>
      <c r="I1019" s="9"/>
      <c r="J1019" s="17">
        <f>E1019-F1019</f>
        <v>443.8599999999997</v>
      </c>
      <c r="K1019" s="9"/>
      <c r="L1019" s="9"/>
      <c r="M1019" s="9"/>
    </row>
    <row r="1020" spans="1:13" ht="12.75">
      <c r="A1020" s="1" t="s">
        <v>13</v>
      </c>
      <c r="B1020" s="5" t="s">
        <v>91</v>
      </c>
      <c r="C1020" s="5" t="s">
        <v>96</v>
      </c>
      <c r="D1020" s="5" t="s">
        <v>24</v>
      </c>
      <c r="E1020" s="16">
        <v>22.26</v>
      </c>
      <c r="F1020" s="16">
        <v>22.26</v>
      </c>
      <c r="G1020" s="8"/>
      <c r="H1020" s="9"/>
      <c r="I1020" s="9"/>
      <c r="J1020" s="17">
        <f>E1020-F1020</f>
        <v>0</v>
      </c>
      <c r="K1020" s="9"/>
      <c r="L1020" s="9"/>
      <c r="M1020" s="9"/>
    </row>
    <row r="1021" spans="1:13" ht="12.75">
      <c r="A1021" s="1" t="s">
        <v>13</v>
      </c>
      <c r="B1021" s="5" t="s">
        <v>91</v>
      </c>
      <c r="C1021" s="5" t="s">
        <v>96</v>
      </c>
      <c r="D1021" s="5" t="s">
        <v>25</v>
      </c>
      <c r="E1021" s="16">
        <v>21624</v>
      </c>
      <c r="F1021" s="16">
        <v>19723.38</v>
      </c>
      <c r="G1021" s="8"/>
      <c r="H1021" s="9"/>
      <c r="I1021" s="9"/>
      <c r="J1021" s="17">
        <f>E1021-F1021</f>
        <v>1900.619999999999</v>
      </c>
      <c r="K1021" s="9"/>
      <c r="L1021" s="9"/>
      <c r="M1021" s="9"/>
    </row>
    <row r="1022" spans="1:13" ht="12.75">
      <c r="A1022" s="1" t="s">
        <v>13</v>
      </c>
      <c r="B1022" s="5" t="s">
        <v>91</v>
      </c>
      <c r="C1022" s="5" t="s">
        <v>96</v>
      </c>
      <c r="D1022" s="10" t="s">
        <v>26</v>
      </c>
      <c r="E1022" s="11">
        <v>18157.08</v>
      </c>
      <c r="F1022" s="11">
        <v>16559.96</v>
      </c>
      <c r="G1022" s="8">
        <v>8750.04</v>
      </c>
      <c r="H1022" s="17">
        <f>E1022-G1022</f>
        <v>9407.04</v>
      </c>
      <c r="I1022" s="9"/>
      <c r="J1022" s="17">
        <f>E1022-F1022</f>
        <v>1597.1200000000026</v>
      </c>
      <c r="K1022" s="9"/>
      <c r="L1022" s="9"/>
      <c r="M1022" s="9"/>
    </row>
    <row r="1023" spans="1:13" ht="12.75">
      <c r="A1023" s="1" t="s">
        <v>13</v>
      </c>
      <c r="B1023" s="5" t="s">
        <v>91</v>
      </c>
      <c r="C1023" s="18" t="s">
        <v>96</v>
      </c>
      <c r="D1023" s="18" t="s">
        <v>28</v>
      </c>
      <c r="E1023" s="19">
        <v>15979.08</v>
      </c>
      <c r="F1023" s="19">
        <v>14571.63</v>
      </c>
      <c r="G1023" s="8"/>
      <c r="H1023" s="9"/>
      <c r="I1023" s="9"/>
      <c r="J1023" s="17">
        <f>E1023-F1023</f>
        <v>1407.4500000000007</v>
      </c>
      <c r="K1023" s="9"/>
      <c r="L1023" s="9"/>
      <c r="M1023" s="9"/>
    </row>
    <row r="1024" spans="1:13" ht="12.75">
      <c r="A1024" s="1" t="s">
        <v>13</v>
      </c>
      <c r="B1024" s="5" t="s">
        <v>91</v>
      </c>
      <c r="C1024" s="5" t="s">
        <v>96</v>
      </c>
      <c r="D1024" s="5" t="s">
        <v>54</v>
      </c>
      <c r="E1024" s="16">
        <v>7978.5</v>
      </c>
      <c r="F1024" s="16">
        <v>7276.66</v>
      </c>
      <c r="G1024" s="8"/>
      <c r="H1024" s="9"/>
      <c r="I1024" s="9"/>
      <c r="J1024" s="17">
        <f>E1024-F1024</f>
        <v>701.8400000000001</v>
      </c>
      <c r="K1024" s="9"/>
      <c r="L1024" s="9"/>
      <c r="M1024" s="9"/>
    </row>
    <row r="1025" spans="1:13" ht="12.75">
      <c r="A1025" s="1" t="s">
        <v>13</v>
      </c>
      <c r="B1025" s="5" t="s">
        <v>91</v>
      </c>
      <c r="C1025" s="5" t="s">
        <v>96</v>
      </c>
      <c r="D1025" s="5" t="s">
        <v>29</v>
      </c>
      <c r="E1025" s="16">
        <v>255.18</v>
      </c>
      <c r="F1025" s="16">
        <v>232.29</v>
      </c>
      <c r="G1025" s="8"/>
      <c r="H1025" s="9"/>
      <c r="I1025" s="9"/>
      <c r="J1025" s="17">
        <f>E1025-F1025</f>
        <v>22.890000000000015</v>
      </c>
      <c r="K1025" s="9"/>
      <c r="L1025" s="9"/>
      <c r="M1025" s="9"/>
    </row>
    <row r="1026" spans="1:13" ht="12.75">
      <c r="A1026" s="1" t="s">
        <v>13</v>
      </c>
      <c r="B1026" s="5" t="s">
        <v>91</v>
      </c>
      <c r="C1026" s="5" t="s">
        <v>96</v>
      </c>
      <c r="D1026" s="5" t="s">
        <v>30</v>
      </c>
      <c r="E1026" s="16">
        <v>39373.97</v>
      </c>
      <c r="F1026" s="16">
        <v>35855.61</v>
      </c>
      <c r="G1026" s="8"/>
      <c r="H1026" s="9"/>
      <c r="I1026" s="9"/>
      <c r="J1026" s="17">
        <f>E1026-F1026</f>
        <v>3518.3600000000006</v>
      </c>
      <c r="K1026" s="9">
        <f>152.46*12</f>
        <v>1829.52</v>
      </c>
      <c r="L1026" s="9"/>
      <c r="M1026" s="9"/>
    </row>
    <row r="1027" spans="1:13" ht="12.75">
      <c r="A1027" s="1" t="s">
        <v>13</v>
      </c>
      <c r="B1027" s="5" t="s">
        <v>91</v>
      </c>
      <c r="C1027" s="5" t="s">
        <v>96</v>
      </c>
      <c r="D1027" s="5" t="s">
        <v>31</v>
      </c>
      <c r="E1027" s="16">
        <v>166146.6</v>
      </c>
      <c r="F1027" s="16">
        <v>151412.12</v>
      </c>
      <c r="G1027" s="8"/>
      <c r="H1027" s="9"/>
      <c r="I1027" s="9"/>
      <c r="J1027" s="17">
        <f>E1027-F1027</f>
        <v>14734.48000000001</v>
      </c>
      <c r="K1027" s="9"/>
      <c r="L1027" s="9"/>
      <c r="M1027" s="9"/>
    </row>
    <row r="1028" spans="1:13" ht="12.75">
      <c r="A1028" s="1" t="s">
        <v>13</v>
      </c>
      <c r="B1028" s="5" t="s">
        <v>91</v>
      </c>
      <c r="C1028" s="5" t="s">
        <v>96</v>
      </c>
      <c r="D1028" s="5" t="s">
        <v>33</v>
      </c>
      <c r="E1028" s="16">
        <v>1288.98</v>
      </c>
      <c r="F1028" s="16">
        <v>1175.17</v>
      </c>
      <c r="G1028" s="8"/>
      <c r="H1028" s="9"/>
      <c r="I1028" s="9"/>
      <c r="J1028" s="17">
        <f>E1028-F1028</f>
        <v>113.80999999999995</v>
      </c>
      <c r="K1028" s="9"/>
      <c r="L1028" s="9"/>
      <c r="M1028" s="9"/>
    </row>
    <row r="1029" spans="1:13" ht="12.75">
      <c r="A1029" s="1" t="s">
        <v>13</v>
      </c>
      <c r="B1029" s="5" t="s">
        <v>91</v>
      </c>
      <c r="C1029" s="5" t="s">
        <v>96</v>
      </c>
      <c r="D1029" s="5" t="s">
        <v>37</v>
      </c>
      <c r="E1029" s="16">
        <v>359164.68</v>
      </c>
      <c r="F1029" s="16">
        <v>327302.73</v>
      </c>
      <c r="G1029" s="8"/>
      <c r="H1029" s="9"/>
      <c r="I1029" s="9"/>
      <c r="J1029" s="17">
        <f>E1029-F1029</f>
        <v>31861.95000000001</v>
      </c>
      <c r="K1029" s="9"/>
      <c r="L1029" s="9"/>
      <c r="M1029" s="9"/>
    </row>
    <row r="1030" spans="2:13" ht="12.75">
      <c r="B1030" s="5"/>
      <c r="C1030" s="5"/>
      <c r="D1030" s="10" t="s">
        <v>38</v>
      </c>
      <c r="E1030" s="11">
        <f>E1011+E1012+E1013+E1014+E1015+E1016+E1018+E1019+E1020+E1021+E1024+E1028</f>
        <v>52582.62</v>
      </c>
      <c r="F1030" s="11">
        <f>F1011+F1012+F1013+F1014+F1015+F1016+F1018+F1019+F1020+F1021+F1024+F1028</f>
        <v>47961.89</v>
      </c>
      <c r="G1030" s="8"/>
      <c r="H1030" s="9"/>
      <c r="I1030" s="9"/>
      <c r="J1030" s="17">
        <f>E1030-F1030</f>
        <v>4620.730000000003</v>
      </c>
      <c r="K1030" s="9"/>
      <c r="L1030" s="9"/>
      <c r="M1030" s="9"/>
    </row>
    <row r="1031" spans="2:13" ht="12.75">
      <c r="B1031" s="5"/>
      <c r="C1031" s="5"/>
      <c r="D1031" s="10" t="s">
        <v>51</v>
      </c>
      <c r="E1031" s="11">
        <f>E1030+E1023+E1022</f>
        <v>86718.78</v>
      </c>
      <c r="F1031" s="11">
        <f>F1030+F1023+F1022</f>
        <v>79093.48</v>
      </c>
      <c r="G1031" s="8"/>
      <c r="H1031" s="9"/>
      <c r="I1031" s="9"/>
      <c r="J1031" s="17">
        <f>E1031-F1031</f>
        <v>7625.300000000003</v>
      </c>
      <c r="K1031" s="9"/>
      <c r="L1031" s="9"/>
      <c r="M1031" s="9"/>
    </row>
    <row r="1032" spans="1:13" ht="12.75">
      <c r="A1032" s="1" t="s">
        <v>13</v>
      </c>
      <c r="B1032" s="5" t="s">
        <v>97</v>
      </c>
      <c r="C1032" s="5" t="s">
        <v>62</v>
      </c>
      <c r="D1032" s="5" t="s">
        <v>16</v>
      </c>
      <c r="E1032" s="16">
        <v>12771.54</v>
      </c>
      <c r="F1032" s="16">
        <v>9510.42</v>
      </c>
      <c r="G1032" s="8"/>
      <c r="H1032" s="9"/>
      <c r="I1032" s="9"/>
      <c r="J1032" s="17">
        <f>E1032-F1032</f>
        <v>3261.120000000001</v>
      </c>
      <c r="K1032" s="9"/>
      <c r="L1032" s="9"/>
      <c r="M1032" s="9"/>
    </row>
    <row r="1033" spans="1:13" ht="12.75">
      <c r="A1033" s="1" t="s">
        <v>13</v>
      </c>
      <c r="B1033" s="5" t="s">
        <v>97</v>
      </c>
      <c r="C1033" s="5" t="s">
        <v>62</v>
      </c>
      <c r="D1033" s="5" t="s">
        <v>49</v>
      </c>
      <c r="E1033" s="16">
        <v>1218.12</v>
      </c>
      <c r="F1033" s="16">
        <v>907.27</v>
      </c>
      <c r="G1033" s="8"/>
      <c r="H1033" s="9"/>
      <c r="I1033" s="9"/>
      <c r="J1033" s="17">
        <f>E1033-F1033</f>
        <v>310.8499999999999</v>
      </c>
      <c r="K1033" s="9"/>
      <c r="L1033" s="9"/>
      <c r="M1033" s="9"/>
    </row>
    <row r="1034" spans="1:13" ht="12.75">
      <c r="A1034" s="1" t="s">
        <v>13</v>
      </c>
      <c r="B1034" s="5" t="s">
        <v>97</v>
      </c>
      <c r="C1034" s="5" t="s">
        <v>62</v>
      </c>
      <c r="D1034" s="5" t="s">
        <v>50</v>
      </c>
      <c r="E1034" s="16">
        <v>1705.26</v>
      </c>
      <c r="F1034" s="16">
        <v>1271.01</v>
      </c>
      <c r="G1034" s="8"/>
      <c r="H1034" s="9"/>
      <c r="I1034" s="9"/>
      <c r="J1034" s="17">
        <f>E1034-F1034</f>
        <v>434.25</v>
      </c>
      <c r="K1034" s="9"/>
      <c r="L1034" s="9"/>
      <c r="M1034" s="9"/>
    </row>
    <row r="1035" spans="1:13" ht="12.75">
      <c r="A1035" s="1" t="s">
        <v>13</v>
      </c>
      <c r="B1035" s="5" t="s">
        <v>97</v>
      </c>
      <c r="C1035" s="5" t="s">
        <v>62</v>
      </c>
      <c r="D1035" s="5" t="s">
        <v>17</v>
      </c>
      <c r="E1035" s="16">
        <v>3514.86</v>
      </c>
      <c r="F1035" s="16">
        <v>2617.42</v>
      </c>
      <c r="G1035" s="8"/>
      <c r="H1035" s="9"/>
      <c r="I1035" s="9"/>
      <c r="J1035" s="17">
        <f>E1035-F1035</f>
        <v>897.44</v>
      </c>
      <c r="K1035" s="9"/>
      <c r="L1035" s="9"/>
      <c r="M1035" s="9"/>
    </row>
    <row r="1036" spans="1:13" ht="12.75">
      <c r="A1036" s="1" t="s">
        <v>13</v>
      </c>
      <c r="B1036" s="5" t="s">
        <v>97</v>
      </c>
      <c r="C1036" s="5" t="s">
        <v>62</v>
      </c>
      <c r="D1036" s="5" t="s">
        <v>18</v>
      </c>
      <c r="E1036" s="16">
        <v>3375.84</v>
      </c>
      <c r="F1036" s="16">
        <v>2513.61</v>
      </c>
      <c r="G1036" s="8"/>
      <c r="H1036" s="9"/>
      <c r="I1036" s="9"/>
      <c r="J1036" s="17">
        <f>E1036-F1036</f>
        <v>862.23</v>
      </c>
      <c r="K1036" s="9"/>
      <c r="L1036" s="9"/>
      <c r="M1036" s="9"/>
    </row>
    <row r="1037" spans="1:13" ht="12.75">
      <c r="A1037" s="1" t="s">
        <v>13</v>
      </c>
      <c r="B1037" s="5" t="s">
        <v>97</v>
      </c>
      <c r="C1037" s="5" t="s">
        <v>62</v>
      </c>
      <c r="D1037" s="5" t="s">
        <v>19</v>
      </c>
      <c r="E1037" s="16">
        <v>1635.54</v>
      </c>
      <c r="F1037" s="16">
        <v>1218.99</v>
      </c>
      <c r="G1037" s="8"/>
      <c r="H1037" s="9"/>
      <c r="I1037" s="9"/>
      <c r="J1037" s="17">
        <f>E1037-F1037</f>
        <v>416.54999999999995</v>
      </c>
      <c r="K1037" s="9"/>
      <c r="L1037" s="9"/>
      <c r="M1037" s="9"/>
    </row>
    <row r="1038" spans="1:13" ht="12.75">
      <c r="A1038" s="1" t="s">
        <v>13</v>
      </c>
      <c r="B1038" s="5" t="s">
        <v>97</v>
      </c>
      <c r="C1038" s="5" t="s">
        <v>62</v>
      </c>
      <c r="D1038" s="5" t="s">
        <v>21</v>
      </c>
      <c r="E1038" s="16">
        <v>48353.6</v>
      </c>
      <c r="F1038" s="16">
        <v>36518.3</v>
      </c>
      <c r="G1038" s="8"/>
      <c r="H1038" s="9"/>
      <c r="I1038" s="9"/>
      <c r="J1038" s="17">
        <f>E1038-F1038</f>
        <v>11835.299999999996</v>
      </c>
      <c r="K1038" s="9">
        <f>K1047</f>
        <v>1247.76</v>
      </c>
      <c r="L1038" s="9"/>
      <c r="M1038" s="9"/>
    </row>
    <row r="1039" spans="1:13" ht="12.75">
      <c r="A1039" s="1" t="s">
        <v>13</v>
      </c>
      <c r="B1039" s="5" t="s">
        <v>97</v>
      </c>
      <c r="C1039" s="5" t="s">
        <v>62</v>
      </c>
      <c r="D1039" s="5" t="s">
        <v>22</v>
      </c>
      <c r="E1039" s="16">
        <v>1809.84</v>
      </c>
      <c r="F1039" s="16">
        <v>1346.56</v>
      </c>
      <c r="G1039" s="8"/>
      <c r="H1039" s="9"/>
      <c r="I1039" s="9"/>
      <c r="J1039" s="17">
        <f>E1039-F1039</f>
        <v>463.28</v>
      </c>
      <c r="K1039" s="9"/>
      <c r="L1039" s="9"/>
      <c r="M1039" s="9"/>
    </row>
    <row r="1040" spans="1:13" ht="12.75">
      <c r="A1040" s="1" t="s">
        <v>13</v>
      </c>
      <c r="B1040" s="5" t="s">
        <v>97</v>
      </c>
      <c r="C1040" s="5" t="s">
        <v>62</v>
      </c>
      <c r="D1040" s="5" t="s">
        <v>23</v>
      </c>
      <c r="E1040" s="16">
        <v>7899.78</v>
      </c>
      <c r="F1040" s="16">
        <v>5882.09</v>
      </c>
      <c r="G1040" s="8"/>
      <c r="H1040" s="9"/>
      <c r="I1040" s="9"/>
      <c r="J1040" s="17">
        <f>E1040-F1040</f>
        <v>2017.6899999999996</v>
      </c>
      <c r="K1040" s="9"/>
      <c r="L1040" s="9"/>
      <c r="M1040" s="9"/>
    </row>
    <row r="1041" spans="1:13" ht="12.75">
      <c r="A1041" s="1" t="s">
        <v>13</v>
      </c>
      <c r="B1041" s="5" t="s">
        <v>97</v>
      </c>
      <c r="C1041" s="5" t="s">
        <v>62</v>
      </c>
      <c r="D1041" s="5" t="s">
        <v>24</v>
      </c>
      <c r="E1041" s="16">
        <v>34.92</v>
      </c>
      <c r="F1041" s="16">
        <v>28.68</v>
      </c>
      <c r="G1041" s="8"/>
      <c r="H1041" s="9"/>
      <c r="I1041" s="9"/>
      <c r="J1041" s="17">
        <f>E1041-F1041</f>
        <v>6.240000000000002</v>
      </c>
      <c r="K1041" s="9"/>
      <c r="L1041" s="9"/>
      <c r="M1041" s="9"/>
    </row>
    <row r="1042" spans="1:13" ht="12.75">
      <c r="A1042" s="1" t="s">
        <v>13</v>
      </c>
      <c r="B1042" s="5" t="s">
        <v>97</v>
      </c>
      <c r="C1042" s="5" t="s">
        <v>62</v>
      </c>
      <c r="D1042" s="5" t="s">
        <v>25</v>
      </c>
      <c r="E1042" s="16">
        <v>33860.64</v>
      </c>
      <c r="F1042" s="16">
        <v>25214.91</v>
      </c>
      <c r="G1042" s="8"/>
      <c r="H1042" s="9"/>
      <c r="I1042" s="9"/>
      <c r="J1042" s="17">
        <f>E1042-F1042</f>
        <v>8645.73</v>
      </c>
      <c r="K1042" s="9"/>
      <c r="L1042" s="9"/>
      <c r="M1042" s="9"/>
    </row>
    <row r="1043" spans="1:13" ht="12.75">
      <c r="A1043" s="1" t="s">
        <v>13</v>
      </c>
      <c r="B1043" s="5" t="s">
        <v>97</v>
      </c>
      <c r="C1043" s="5" t="s">
        <v>62</v>
      </c>
      <c r="D1043" s="10" t="s">
        <v>26</v>
      </c>
      <c r="E1043" s="11">
        <v>28431.72</v>
      </c>
      <c r="F1043" s="11">
        <v>21170.51</v>
      </c>
      <c r="G1043" s="8">
        <v>15805.21</v>
      </c>
      <c r="H1043" s="17">
        <f>E1043-G1043</f>
        <v>12626.510000000002</v>
      </c>
      <c r="I1043" s="9"/>
      <c r="J1043" s="17">
        <f>E1043-F1043</f>
        <v>7261.210000000003</v>
      </c>
      <c r="K1043" s="9"/>
      <c r="L1043" s="9"/>
      <c r="M1043" s="9"/>
    </row>
    <row r="1044" spans="1:13" ht="12.75">
      <c r="A1044" s="1" t="s">
        <v>13</v>
      </c>
      <c r="B1044" s="5" t="s">
        <v>97</v>
      </c>
      <c r="C1044" s="18" t="s">
        <v>62</v>
      </c>
      <c r="D1044" s="18" t="s">
        <v>28</v>
      </c>
      <c r="E1044" s="19">
        <v>25021.2</v>
      </c>
      <c r="F1044" s="19">
        <v>18628.46</v>
      </c>
      <c r="G1044" s="8"/>
      <c r="H1044" s="9"/>
      <c r="I1044" s="9"/>
      <c r="J1044" s="17">
        <f>E1044-F1044</f>
        <v>6392.740000000002</v>
      </c>
      <c r="K1044" s="9"/>
      <c r="L1044" s="9"/>
      <c r="M1044" s="9"/>
    </row>
    <row r="1045" spans="1:13" ht="12.75">
      <c r="A1045" s="1" t="s">
        <v>13</v>
      </c>
      <c r="B1045" s="5" t="s">
        <v>97</v>
      </c>
      <c r="C1045" s="5" t="s">
        <v>62</v>
      </c>
      <c r="D1045" s="5" t="s">
        <v>54</v>
      </c>
      <c r="E1045" s="16">
        <v>12493.2</v>
      </c>
      <c r="F1045" s="16">
        <v>9302.5</v>
      </c>
      <c r="G1045" s="8"/>
      <c r="H1045" s="9"/>
      <c r="I1045" s="9"/>
      <c r="J1045" s="17">
        <f>E1045-F1045</f>
        <v>3190.7000000000007</v>
      </c>
      <c r="K1045" s="9"/>
      <c r="L1045" s="9"/>
      <c r="M1045" s="9"/>
    </row>
    <row r="1046" spans="1:13" ht="12.75">
      <c r="A1046" s="1" t="s">
        <v>13</v>
      </c>
      <c r="B1046" s="5" t="s">
        <v>97</v>
      </c>
      <c r="C1046" s="5" t="s">
        <v>62</v>
      </c>
      <c r="D1046" s="5" t="s">
        <v>29</v>
      </c>
      <c r="E1046" s="16">
        <v>250.56</v>
      </c>
      <c r="F1046" s="16">
        <v>186.23</v>
      </c>
      <c r="G1046" s="8"/>
      <c r="H1046" s="9"/>
      <c r="I1046" s="9"/>
      <c r="J1046" s="17">
        <f>E1046-F1046</f>
        <v>64.33000000000001</v>
      </c>
      <c r="K1046" s="9"/>
      <c r="L1046" s="9"/>
      <c r="M1046" s="9"/>
    </row>
    <row r="1047" spans="1:13" ht="12.75">
      <c r="A1047" s="1" t="s">
        <v>13</v>
      </c>
      <c r="B1047" s="5" t="s">
        <v>97</v>
      </c>
      <c r="C1047" s="5" t="s">
        <v>62</v>
      </c>
      <c r="D1047" s="5" t="s">
        <v>30</v>
      </c>
      <c r="E1047" s="16">
        <v>28557.3</v>
      </c>
      <c r="F1047" s="16">
        <v>21568.47</v>
      </c>
      <c r="G1047" s="8"/>
      <c r="H1047" s="9"/>
      <c r="I1047" s="9"/>
      <c r="J1047" s="17">
        <f>E1047-F1047</f>
        <v>6988.829999999998</v>
      </c>
      <c r="K1047" s="9">
        <f>103.98*12</f>
        <v>1247.76</v>
      </c>
      <c r="L1047" s="9"/>
      <c r="M1047" s="9"/>
    </row>
    <row r="1048" spans="1:13" ht="12.75">
      <c r="A1048" s="1" t="s">
        <v>13</v>
      </c>
      <c r="B1048" s="5" t="s">
        <v>97</v>
      </c>
      <c r="C1048" s="5" t="s">
        <v>62</v>
      </c>
      <c r="D1048" s="5" t="s">
        <v>31</v>
      </c>
      <c r="E1048" s="16">
        <v>260164.86</v>
      </c>
      <c r="F1048" s="16">
        <v>193556.85</v>
      </c>
      <c r="G1048" s="8"/>
      <c r="H1048" s="9"/>
      <c r="I1048" s="9"/>
      <c r="J1048" s="17">
        <f>E1048-F1048</f>
        <v>66608.00999999998</v>
      </c>
      <c r="K1048" s="9"/>
      <c r="L1048" s="9"/>
      <c r="M1048" s="9"/>
    </row>
    <row r="1049" spans="1:13" ht="12.75">
      <c r="A1049" s="1" t="s">
        <v>13</v>
      </c>
      <c r="B1049" s="5" t="s">
        <v>97</v>
      </c>
      <c r="C1049" s="5" t="s">
        <v>62</v>
      </c>
      <c r="D1049" s="5" t="s">
        <v>33</v>
      </c>
      <c r="E1049" s="16">
        <v>2018.22</v>
      </c>
      <c r="F1049" s="16">
        <v>1502.2</v>
      </c>
      <c r="G1049" s="8"/>
      <c r="H1049" s="9"/>
      <c r="I1049" s="9"/>
      <c r="J1049" s="17">
        <f>E1049-F1049</f>
        <v>516.02</v>
      </c>
      <c r="K1049" s="9"/>
      <c r="L1049" s="9"/>
      <c r="M1049" s="9"/>
    </row>
    <row r="1050" spans="1:13" ht="12.75">
      <c r="A1050" s="1" t="s">
        <v>13</v>
      </c>
      <c r="B1050" s="5" t="s">
        <v>97</v>
      </c>
      <c r="C1050" s="5" t="s">
        <v>62</v>
      </c>
      <c r="D1050" s="5" t="s">
        <v>37</v>
      </c>
      <c r="E1050" s="16">
        <v>473117</v>
      </c>
      <c r="F1050" s="16">
        <v>352944.48</v>
      </c>
      <c r="G1050" s="8"/>
      <c r="H1050" s="9"/>
      <c r="I1050" s="9"/>
      <c r="J1050" s="17">
        <f>E1050-F1050</f>
        <v>120172.52000000002</v>
      </c>
      <c r="K1050" s="9"/>
      <c r="L1050" s="9"/>
      <c r="M1050" s="9"/>
    </row>
    <row r="1051" spans="2:13" ht="12.75">
      <c r="B1051" s="5"/>
      <c r="C1051" s="5"/>
      <c r="D1051" s="10" t="s">
        <v>38</v>
      </c>
      <c r="E1051" s="11">
        <f>E1032+E1033+E1034+E1035+E1036+E1037+E1039+E1040+E1041+E1042+E1045+E1049</f>
        <v>82337.76</v>
      </c>
      <c r="F1051" s="11">
        <f>F1032+F1033+F1034+F1035+F1036+F1037+F1039+F1040+F1041+F1042+F1045+F1049</f>
        <v>61315.66</v>
      </c>
      <c r="G1051" s="8"/>
      <c r="H1051" s="9"/>
      <c r="I1051" s="9"/>
      <c r="J1051" s="17">
        <f>E1051-F1051</f>
        <v>21022.09999999999</v>
      </c>
      <c r="K1051" s="9"/>
      <c r="L1051" s="9"/>
      <c r="M1051" s="9"/>
    </row>
    <row r="1052" spans="2:13" ht="12.75">
      <c r="B1052" s="5"/>
      <c r="C1052" s="5"/>
      <c r="D1052" s="10" t="s">
        <v>51</v>
      </c>
      <c r="E1052" s="11">
        <f>E1051+E1044+E1043</f>
        <v>135790.68</v>
      </c>
      <c r="F1052" s="11">
        <f>F1051+F1044+F1043</f>
        <v>101114.62999999999</v>
      </c>
      <c r="G1052" s="8"/>
      <c r="H1052" s="9"/>
      <c r="I1052" s="9"/>
      <c r="J1052" s="17">
        <f>E1052-F1052</f>
        <v>34676.05</v>
      </c>
      <c r="K1052" s="9"/>
      <c r="L1052" s="9"/>
      <c r="M1052" s="9"/>
    </row>
    <row r="1053" spans="1:13" ht="12.75">
      <c r="A1053" s="1" t="s">
        <v>13</v>
      </c>
      <c r="B1053" s="5" t="s">
        <v>97</v>
      </c>
      <c r="C1053" s="5" t="s">
        <v>98</v>
      </c>
      <c r="D1053" s="5" t="s">
        <v>16</v>
      </c>
      <c r="E1053" s="16">
        <v>12756.24</v>
      </c>
      <c r="F1053" s="16">
        <v>10012.46</v>
      </c>
      <c r="G1053" s="8"/>
      <c r="H1053" s="9"/>
      <c r="I1053" s="9"/>
      <c r="J1053" s="17">
        <f>E1053-F1053</f>
        <v>2743.7800000000007</v>
      </c>
      <c r="K1053" s="9"/>
      <c r="L1053" s="9"/>
      <c r="M1053" s="9"/>
    </row>
    <row r="1054" spans="1:13" ht="12.75">
      <c r="A1054" s="1" t="s">
        <v>13</v>
      </c>
      <c r="B1054" s="5" t="s">
        <v>97</v>
      </c>
      <c r="C1054" s="5" t="s">
        <v>98</v>
      </c>
      <c r="D1054" s="5" t="s">
        <v>49</v>
      </c>
      <c r="E1054" s="16">
        <v>1216.68</v>
      </c>
      <c r="F1054" s="16">
        <v>955.16</v>
      </c>
      <c r="G1054" s="8"/>
      <c r="H1054" s="9"/>
      <c r="I1054" s="9"/>
      <c r="J1054" s="17">
        <f>E1054-F1054</f>
        <v>261.5200000000001</v>
      </c>
      <c r="K1054" s="9"/>
      <c r="L1054" s="9"/>
      <c r="M1054" s="9"/>
    </row>
    <row r="1055" spans="1:13" ht="12.75">
      <c r="A1055" s="1" t="s">
        <v>13</v>
      </c>
      <c r="B1055" s="5" t="s">
        <v>97</v>
      </c>
      <c r="C1055" s="5" t="s">
        <v>98</v>
      </c>
      <c r="D1055" s="5" t="s">
        <v>50</v>
      </c>
      <c r="E1055" s="16">
        <v>1703.16</v>
      </c>
      <c r="F1055" s="16">
        <v>1338.26</v>
      </c>
      <c r="G1055" s="8"/>
      <c r="H1055" s="9"/>
      <c r="I1055" s="9"/>
      <c r="J1055" s="17">
        <f>E1055-F1055</f>
        <v>364.9000000000001</v>
      </c>
      <c r="K1055" s="9"/>
      <c r="L1055" s="9"/>
      <c r="M1055" s="9"/>
    </row>
    <row r="1056" spans="1:13" ht="12.75">
      <c r="A1056" s="1" t="s">
        <v>13</v>
      </c>
      <c r="B1056" s="5" t="s">
        <v>97</v>
      </c>
      <c r="C1056" s="5" t="s">
        <v>98</v>
      </c>
      <c r="D1056" s="5" t="s">
        <v>17</v>
      </c>
      <c r="E1056" s="16">
        <v>3510.54</v>
      </c>
      <c r="F1056" s="16">
        <v>2755.56</v>
      </c>
      <c r="G1056" s="8"/>
      <c r="H1056" s="9"/>
      <c r="I1056" s="9"/>
      <c r="J1056" s="17">
        <f>E1056-F1056</f>
        <v>754.98</v>
      </c>
      <c r="K1056" s="9"/>
      <c r="L1056" s="9"/>
      <c r="M1056" s="9"/>
    </row>
    <row r="1057" spans="1:13" ht="12.75">
      <c r="A1057" s="1" t="s">
        <v>13</v>
      </c>
      <c r="B1057" s="5" t="s">
        <v>97</v>
      </c>
      <c r="C1057" s="5" t="s">
        <v>98</v>
      </c>
      <c r="D1057" s="5" t="s">
        <v>18</v>
      </c>
      <c r="E1057" s="16">
        <v>3371.7</v>
      </c>
      <c r="F1057" s="16">
        <v>2646.24</v>
      </c>
      <c r="G1057" s="8"/>
      <c r="H1057" s="9"/>
      <c r="I1057" s="9"/>
      <c r="J1057" s="17">
        <f>E1057-F1057</f>
        <v>725.46</v>
      </c>
      <c r="K1057" s="9"/>
      <c r="L1057" s="9"/>
      <c r="M1057" s="9"/>
    </row>
    <row r="1058" spans="1:13" ht="12.75">
      <c r="A1058" s="1" t="s">
        <v>13</v>
      </c>
      <c r="B1058" s="5" t="s">
        <v>97</v>
      </c>
      <c r="C1058" s="5" t="s">
        <v>98</v>
      </c>
      <c r="D1058" s="5" t="s">
        <v>19</v>
      </c>
      <c r="E1058" s="16">
        <v>1633.62</v>
      </c>
      <c r="F1058" s="16">
        <v>1283.48</v>
      </c>
      <c r="G1058" s="8"/>
      <c r="H1058" s="9"/>
      <c r="I1058" s="9"/>
      <c r="J1058" s="17">
        <f>E1058-F1058</f>
        <v>350.1399999999999</v>
      </c>
      <c r="K1058" s="9"/>
      <c r="L1058" s="9"/>
      <c r="M1058" s="9"/>
    </row>
    <row r="1059" spans="1:13" ht="12.75">
      <c r="A1059" s="1" t="s">
        <v>13</v>
      </c>
      <c r="B1059" s="5" t="s">
        <v>97</v>
      </c>
      <c r="C1059" s="5" t="s">
        <v>98</v>
      </c>
      <c r="D1059" s="5" t="s">
        <v>21</v>
      </c>
      <c r="E1059" s="16">
        <v>33554.82</v>
      </c>
      <c r="F1059" s="16">
        <v>30247.54</v>
      </c>
      <c r="G1059" s="8"/>
      <c r="H1059" s="9"/>
      <c r="I1059" s="9"/>
      <c r="J1059" s="17">
        <f>E1059-F1059</f>
        <v>3307.279999999999</v>
      </c>
      <c r="K1059" s="9">
        <f>K1068</f>
        <v>931.92</v>
      </c>
      <c r="L1059" s="9"/>
      <c r="M1059" s="9"/>
    </row>
    <row r="1060" spans="1:13" ht="12.75">
      <c r="A1060" s="1" t="s">
        <v>13</v>
      </c>
      <c r="B1060" s="5" t="s">
        <v>97</v>
      </c>
      <c r="C1060" s="5" t="s">
        <v>98</v>
      </c>
      <c r="D1060" s="5" t="s">
        <v>22</v>
      </c>
      <c r="E1060" s="16">
        <v>1807.44</v>
      </c>
      <c r="F1060" s="16">
        <v>1417.35</v>
      </c>
      <c r="G1060" s="8"/>
      <c r="H1060" s="9"/>
      <c r="I1060" s="9"/>
      <c r="J1060" s="17">
        <f>E1060-F1060</f>
        <v>390.09000000000015</v>
      </c>
      <c r="K1060" s="9"/>
      <c r="L1060" s="9"/>
      <c r="M1060" s="9"/>
    </row>
    <row r="1061" spans="1:13" ht="12.75">
      <c r="A1061" s="1" t="s">
        <v>13</v>
      </c>
      <c r="B1061" s="5" t="s">
        <v>97</v>
      </c>
      <c r="C1061" s="5" t="s">
        <v>98</v>
      </c>
      <c r="D1061" s="5" t="s">
        <v>23</v>
      </c>
      <c r="E1061" s="16">
        <v>7890.12</v>
      </c>
      <c r="F1061" s="16">
        <v>6192.45</v>
      </c>
      <c r="G1061" s="8"/>
      <c r="H1061" s="9"/>
      <c r="I1061" s="9"/>
      <c r="J1061" s="17">
        <f>E1061-F1061</f>
        <v>1697.67</v>
      </c>
      <c r="K1061" s="9"/>
      <c r="L1061" s="9"/>
      <c r="M1061" s="9"/>
    </row>
    <row r="1062" spans="1:13" ht="12.75">
      <c r="A1062" s="1" t="s">
        <v>13</v>
      </c>
      <c r="B1062" s="5" t="s">
        <v>97</v>
      </c>
      <c r="C1062" s="5" t="s">
        <v>98</v>
      </c>
      <c r="D1062" s="5" t="s">
        <v>24</v>
      </c>
      <c r="E1062" s="16">
        <v>34.74</v>
      </c>
      <c r="F1062" s="16">
        <v>31.05</v>
      </c>
      <c r="G1062" s="8"/>
      <c r="H1062" s="9"/>
      <c r="I1062" s="9"/>
      <c r="J1062" s="17">
        <f>E1062-F1062</f>
        <v>3.6900000000000013</v>
      </c>
      <c r="K1062" s="9"/>
      <c r="L1062" s="9"/>
      <c r="M1062" s="9"/>
    </row>
    <row r="1063" spans="1:13" ht="12.75">
      <c r="A1063" s="1" t="s">
        <v>13</v>
      </c>
      <c r="B1063" s="5" t="s">
        <v>97</v>
      </c>
      <c r="C1063" s="5" t="s">
        <v>98</v>
      </c>
      <c r="D1063" s="5" t="s">
        <v>25</v>
      </c>
      <c r="E1063" s="16">
        <v>33819.48</v>
      </c>
      <c r="F1063" s="16">
        <v>26545.81</v>
      </c>
      <c r="G1063" s="8"/>
      <c r="H1063" s="9"/>
      <c r="I1063" s="9"/>
      <c r="J1063" s="17">
        <f>E1063-F1063</f>
        <v>7273.670000000002</v>
      </c>
      <c r="K1063" s="9"/>
      <c r="L1063" s="9"/>
      <c r="M1063" s="9"/>
    </row>
    <row r="1064" spans="1:13" ht="12.75">
      <c r="A1064" s="1" t="s">
        <v>13</v>
      </c>
      <c r="B1064" s="5" t="s">
        <v>97</v>
      </c>
      <c r="C1064" s="5" t="s">
        <v>98</v>
      </c>
      <c r="D1064" s="10" t="s">
        <v>26</v>
      </c>
      <c r="E1064" s="11">
        <v>28397.28</v>
      </c>
      <c r="F1064" s="11">
        <v>22287.79</v>
      </c>
      <c r="G1064" s="8">
        <v>91331.05</v>
      </c>
      <c r="H1064" s="17">
        <f>E1064-G1064</f>
        <v>-62933.770000000004</v>
      </c>
      <c r="I1064" s="9"/>
      <c r="J1064" s="17">
        <f>E1064-F1064</f>
        <v>6109.489999999998</v>
      </c>
      <c r="K1064" s="9"/>
      <c r="L1064" s="9"/>
      <c r="M1064" s="9"/>
    </row>
    <row r="1065" spans="1:13" ht="12.75">
      <c r="A1065" s="1" t="s">
        <v>13</v>
      </c>
      <c r="B1065" s="5" t="s">
        <v>97</v>
      </c>
      <c r="C1065" s="18" t="s">
        <v>98</v>
      </c>
      <c r="D1065" s="18" t="s">
        <v>28</v>
      </c>
      <c r="E1065" s="19">
        <v>24991.08</v>
      </c>
      <c r="F1065" s="19">
        <v>19611.29</v>
      </c>
      <c r="G1065" s="8"/>
      <c r="H1065" s="9"/>
      <c r="I1065" s="9"/>
      <c r="J1065" s="17">
        <f>E1065-F1065</f>
        <v>5379.790000000001</v>
      </c>
      <c r="K1065" s="9"/>
      <c r="L1065" s="9"/>
      <c r="M1065" s="9"/>
    </row>
    <row r="1066" spans="1:13" ht="12.75">
      <c r="A1066" s="1" t="s">
        <v>13</v>
      </c>
      <c r="B1066" s="5" t="s">
        <v>97</v>
      </c>
      <c r="C1066" s="5" t="s">
        <v>98</v>
      </c>
      <c r="D1066" s="5" t="s">
        <v>54</v>
      </c>
      <c r="E1066" s="16">
        <v>12478.14</v>
      </c>
      <c r="F1066" s="16">
        <v>9793.48</v>
      </c>
      <c r="G1066" s="8"/>
      <c r="H1066" s="9"/>
      <c r="I1066" s="9"/>
      <c r="J1066" s="17">
        <f>E1066-F1066</f>
        <v>2684.66</v>
      </c>
      <c r="K1066" s="9"/>
      <c r="L1066" s="9"/>
      <c r="M1066" s="9"/>
    </row>
    <row r="1067" spans="1:13" ht="12.75">
      <c r="A1067" s="1" t="s">
        <v>13</v>
      </c>
      <c r="B1067" s="5" t="s">
        <v>97</v>
      </c>
      <c r="C1067" s="5" t="s">
        <v>98</v>
      </c>
      <c r="D1067" s="5" t="s">
        <v>29</v>
      </c>
      <c r="E1067" s="16">
        <v>257.46</v>
      </c>
      <c r="F1067" s="16">
        <v>201.63</v>
      </c>
      <c r="G1067" s="8"/>
      <c r="H1067" s="9"/>
      <c r="I1067" s="9"/>
      <c r="J1067" s="17">
        <f>E1067-F1067</f>
        <v>55.829999999999984</v>
      </c>
      <c r="K1067" s="9"/>
      <c r="L1067" s="9"/>
      <c r="M1067" s="9"/>
    </row>
    <row r="1068" spans="1:13" ht="12.75">
      <c r="A1068" s="1" t="s">
        <v>13</v>
      </c>
      <c r="B1068" s="5" t="s">
        <v>97</v>
      </c>
      <c r="C1068" s="5" t="s">
        <v>98</v>
      </c>
      <c r="D1068" s="5" t="s">
        <v>30</v>
      </c>
      <c r="E1068" s="16">
        <v>19817.49</v>
      </c>
      <c r="F1068" s="16">
        <v>17865.31</v>
      </c>
      <c r="G1068" s="8"/>
      <c r="H1068" s="9"/>
      <c r="I1068" s="9"/>
      <c r="J1068" s="17">
        <f>E1068-F1068</f>
        <v>1952.1800000000003</v>
      </c>
      <c r="K1068" s="9">
        <f>77.66*12</f>
        <v>931.92</v>
      </c>
      <c r="L1068" s="9"/>
      <c r="M1068" s="9"/>
    </row>
    <row r="1069" spans="1:13" ht="12.75">
      <c r="A1069" s="1" t="s">
        <v>13</v>
      </c>
      <c r="B1069" s="5" t="s">
        <v>97</v>
      </c>
      <c r="C1069" s="5" t="s">
        <v>98</v>
      </c>
      <c r="D1069" s="5" t="s">
        <v>31</v>
      </c>
      <c r="E1069" s="16">
        <v>259850.82</v>
      </c>
      <c r="F1069" s="16">
        <v>203750.26</v>
      </c>
      <c r="G1069" s="8"/>
      <c r="H1069" s="9"/>
      <c r="I1069" s="9"/>
      <c r="J1069" s="17">
        <f>E1069-F1069</f>
        <v>56100.56</v>
      </c>
      <c r="K1069" s="9"/>
      <c r="L1069" s="9"/>
      <c r="M1069" s="9"/>
    </row>
    <row r="1070" spans="1:13" ht="12.75">
      <c r="A1070" s="1" t="s">
        <v>13</v>
      </c>
      <c r="B1070" s="5" t="s">
        <v>97</v>
      </c>
      <c r="C1070" s="5" t="s">
        <v>98</v>
      </c>
      <c r="D1070" s="5" t="s">
        <v>33</v>
      </c>
      <c r="E1070" s="16">
        <v>2016</v>
      </c>
      <c r="F1070" s="16">
        <v>1581.56</v>
      </c>
      <c r="G1070" s="8"/>
      <c r="H1070" s="9"/>
      <c r="I1070" s="9"/>
      <c r="J1070" s="17">
        <f>E1070-F1070</f>
        <v>434.44000000000005</v>
      </c>
      <c r="K1070" s="9"/>
      <c r="L1070" s="9"/>
      <c r="M1070" s="9"/>
    </row>
    <row r="1071" spans="1:13" ht="12.75">
      <c r="A1071" s="1" t="s">
        <v>13</v>
      </c>
      <c r="B1071" s="5" t="s">
        <v>97</v>
      </c>
      <c r="C1071" s="5" t="s">
        <v>98</v>
      </c>
      <c r="D1071" s="5" t="s">
        <v>37</v>
      </c>
      <c r="E1071" s="16">
        <v>449106.81</v>
      </c>
      <c r="F1071" s="16">
        <v>358516.68</v>
      </c>
      <c r="G1071" s="8"/>
      <c r="H1071" s="9"/>
      <c r="I1071" s="9"/>
      <c r="J1071" s="17">
        <f>E1071-F1071</f>
        <v>90590.13</v>
      </c>
      <c r="K1071" s="9"/>
      <c r="L1071" s="9"/>
      <c r="M1071" s="9"/>
    </row>
    <row r="1072" spans="2:13" ht="12.75">
      <c r="B1072" s="5"/>
      <c r="C1072" s="5"/>
      <c r="D1072" s="10" t="s">
        <v>38</v>
      </c>
      <c r="E1072" s="11">
        <f>E1053+E1054+E1055+E1056+E1057+E1058+E1060+E1061+E1062+E1063+E1066+E1070</f>
        <v>82237.86</v>
      </c>
      <c r="F1072" s="11">
        <f>F1053+F1054+F1055+F1056+F1057+F1058+F1060+F1061+F1062+F1063+F1066+F1070</f>
        <v>64552.86</v>
      </c>
      <c r="G1072" s="8"/>
      <c r="H1072" s="9"/>
      <c r="I1072" s="9"/>
      <c r="J1072" s="17">
        <f>E1072-F1072</f>
        <v>17685</v>
      </c>
      <c r="K1072" s="9"/>
      <c r="L1072" s="9"/>
      <c r="M1072" s="9"/>
    </row>
    <row r="1073" spans="2:13" ht="12.75">
      <c r="B1073" s="5"/>
      <c r="C1073" s="5"/>
      <c r="D1073" s="10" t="s">
        <v>51</v>
      </c>
      <c r="E1073" s="11">
        <f>E1072+E1065+E1064</f>
        <v>135626.22</v>
      </c>
      <c r="F1073" s="11">
        <f>F1072+F1065+F1064</f>
        <v>106451.94</v>
      </c>
      <c r="G1073" s="8"/>
      <c r="H1073" s="9"/>
      <c r="I1073" s="9"/>
      <c r="J1073" s="17">
        <f>E1073-F1073</f>
        <v>29174.28</v>
      </c>
      <c r="K1073" s="9"/>
      <c r="L1073" s="9"/>
      <c r="M1073" s="9"/>
    </row>
    <row r="1074" spans="1:13" ht="12.75">
      <c r="A1074" s="1" t="s">
        <v>13</v>
      </c>
      <c r="B1074" s="5" t="s">
        <v>97</v>
      </c>
      <c r="C1074" s="5" t="s">
        <v>99</v>
      </c>
      <c r="D1074" s="5" t="s">
        <v>16</v>
      </c>
      <c r="E1074" s="16">
        <v>8583.3</v>
      </c>
      <c r="F1074" s="16">
        <v>6082.71</v>
      </c>
      <c r="G1074" s="8"/>
      <c r="H1074" s="9"/>
      <c r="I1074" s="9"/>
      <c r="J1074" s="17">
        <f>E1074-F1074</f>
        <v>2500.5899999999992</v>
      </c>
      <c r="K1074" s="9"/>
      <c r="L1074" s="9"/>
      <c r="M1074" s="9"/>
    </row>
    <row r="1075" spans="1:13" ht="12.75">
      <c r="A1075" s="1" t="s">
        <v>13</v>
      </c>
      <c r="B1075" s="5" t="s">
        <v>97</v>
      </c>
      <c r="C1075" s="5" t="s">
        <v>99</v>
      </c>
      <c r="D1075" s="5" t="s">
        <v>49</v>
      </c>
      <c r="E1075" s="16">
        <v>818.58</v>
      </c>
      <c r="F1075" s="16">
        <v>580.19</v>
      </c>
      <c r="G1075" s="8"/>
      <c r="H1075" s="9"/>
      <c r="I1075" s="9"/>
      <c r="J1075" s="17">
        <f>E1075-F1075</f>
        <v>238.39</v>
      </c>
      <c r="K1075" s="9"/>
      <c r="L1075" s="9"/>
      <c r="M1075" s="9"/>
    </row>
    <row r="1076" spans="1:13" ht="12.75">
      <c r="A1076" s="1" t="s">
        <v>13</v>
      </c>
      <c r="B1076" s="5" t="s">
        <v>97</v>
      </c>
      <c r="C1076" s="5" t="s">
        <v>99</v>
      </c>
      <c r="D1076" s="5" t="s">
        <v>50</v>
      </c>
      <c r="E1076" s="16">
        <v>1146.06</v>
      </c>
      <c r="F1076" s="16">
        <v>813</v>
      </c>
      <c r="G1076" s="8"/>
      <c r="H1076" s="9"/>
      <c r="I1076" s="9"/>
      <c r="J1076" s="17">
        <f>E1076-F1076</f>
        <v>333.05999999999995</v>
      </c>
      <c r="K1076" s="9"/>
      <c r="L1076" s="9"/>
      <c r="M1076" s="9"/>
    </row>
    <row r="1077" spans="1:13" ht="12.75">
      <c r="A1077" s="1" t="s">
        <v>13</v>
      </c>
      <c r="B1077" s="5" t="s">
        <v>97</v>
      </c>
      <c r="C1077" s="5" t="s">
        <v>99</v>
      </c>
      <c r="D1077" s="5" t="s">
        <v>17</v>
      </c>
      <c r="E1077" s="16">
        <v>2362.26</v>
      </c>
      <c r="F1077" s="16">
        <v>1674.07</v>
      </c>
      <c r="G1077" s="8"/>
      <c r="H1077" s="9"/>
      <c r="I1077" s="9"/>
      <c r="J1077" s="17">
        <f>E1077-F1077</f>
        <v>688.1900000000003</v>
      </c>
      <c r="K1077" s="9"/>
      <c r="L1077" s="9"/>
      <c r="M1077" s="9"/>
    </row>
    <row r="1078" spans="1:13" ht="12.75">
      <c r="A1078" s="1" t="s">
        <v>13</v>
      </c>
      <c r="B1078" s="5" t="s">
        <v>97</v>
      </c>
      <c r="C1078" s="5" t="s">
        <v>99</v>
      </c>
      <c r="D1078" s="5" t="s">
        <v>18</v>
      </c>
      <c r="E1078" s="16">
        <v>2268.72</v>
      </c>
      <c r="F1078" s="16">
        <v>1607.56</v>
      </c>
      <c r="G1078" s="8"/>
      <c r="H1078" s="9"/>
      <c r="I1078" s="9"/>
      <c r="J1078" s="17">
        <f>E1078-F1078</f>
        <v>661.1599999999999</v>
      </c>
      <c r="K1078" s="9"/>
      <c r="L1078" s="9"/>
      <c r="M1078" s="9"/>
    </row>
    <row r="1079" spans="1:13" ht="12.75">
      <c r="A1079" s="1" t="s">
        <v>13</v>
      </c>
      <c r="B1079" s="5" t="s">
        <v>97</v>
      </c>
      <c r="C1079" s="5" t="s">
        <v>99</v>
      </c>
      <c r="D1079" s="5" t="s">
        <v>19</v>
      </c>
      <c r="E1079" s="16">
        <v>1099.14</v>
      </c>
      <c r="F1079" s="16">
        <v>779.66</v>
      </c>
      <c r="G1079" s="8"/>
      <c r="H1079" s="9"/>
      <c r="I1079" s="9"/>
      <c r="J1079" s="17">
        <f>E1079-F1079</f>
        <v>319.48000000000013</v>
      </c>
      <c r="K1079" s="9"/>
      <c r="L1079" s="9"/>
      <c r="M1079" s="9"/>
    </row>
    <row r="1080" spans="1:13" ht="12.75">
      <c r="A1080" s="1" t="s">
        <v>13</v>
      </c>
      <c r="B1080" s="5" t="s">
        <v>97</v>
      </c>
      <c r="C1080" s="5" t="s">
        <v>99</v>
      </c>
      <c r="D1080" s="5" t="s">
        <v>21</v>
      </c>
      <c r="E1080" s="16">
        <v>38723.33</v>
      </c>
      <c r="F1080" s="16">
        <v>25924.53</v>
      </c>
      <c r="G1080" s="8"/>
      <c r="H1080" s="9"/>
      <c r="I1080" s="9"/>
      <c r="J1080" s="17">
        <f>E1080-F1080</f>
        <v>12798.800000000003</v>
      </c>
      <c r="K1080" s="9">
        <f>K1089</f>
        <v>1047.84</v>
      </c>
      <c r="L1080" s="9"/>
      <c r="M1080" s="9"/>
    </row>
    <row r="1081" spans="1:13" ht="12.75">
      <c r="A1081" s="1" t="s">
        <v>13</v>
      </c>
      <c r="B1081" s="5" t="s">
        <v>97</v>
      </c>
      <c r="C1081" s="5" t="s">
        <v>99</v>
      </c>
      <c r="D1081" s="5" t="s">
        <v>22</v>
      </c>
      <c r="E1081" s="16">
        <v>1216.32</v>
      </c>
      <c r="F1081" s="16">
        <v>861.18</v>
      </c>
      <c r="G1081" s="8"/>
      <c r="H1081" s="9"/>
      <c r="I1081" s="9"/>
      <c r="J1081" s="17">
        <f>E1081-F1081</f>
        <v>355.14</v>
      </c>
      <c r="K1081" s="9"/>
      <c r="L1081" s="9"/>
      <c r="M1081" s="9"/>
    </row>
    <row r="1082" spans="1:13" ht="12.75">
      <c r="A1082" s="1" t="s">
        <v>13</v>
      </c>
      <c r="B1082" s="5" t="s">
        <v>97</v>
      </c>
      <c r="C1082" s="5" t="s">
        <v>99</v>
      </c>
      <c r="D1082" s="5" t="s">
        <v>23</v>
      </c>
      <c r="E1082" s="16">
        <v>5309.16</v>
      </c>
      <c r="F1082" s="16">
        <v>3762.05</v>
      </c>
      <c r="G1082" s="8"/>
      <c r="H1082" s="9"/>
      <c r="I1082" s="9"/>
      <c r="J1082" s="17">
        <f>E1082-F1082</f>
        <v>1547.1099999999997</v>
      </c>
      <c r="K1082" s="9"/>
      <c r="L1082" s="9"/>
      <c r="M1082" s="9"/>
    </row>
    <row r="1083" spans="1:13" ht="12.75">
      <c r="A1083" s="1" t="s">
        <v>13</v>
      </c>
      <c r="B1083" s="5" t="s">
        <v>97</v>
      </c>
      <c r="C1083" s="5" t="s">
        <v>99</v>
      </c>
      <c r="D1083" s="5" t="s">
        <v>24</v>
      </c>
      <c r="E1083" s="16">
        <v>23.46</v>
      </c>
      <c r="F1083" s="16">
        <v>18.42</v>
      </c>
      <c r="G1083" s="8"/>
      <c r="H1083" s="9"/>
      <c r="I1083" s="9"/>
      <c r="J1083" s="17">
        <f>E1083-F1083</f>
        <v>5.039999999999999</v>
      </c>
      <c r="K1083" s="9"/>
      <c r="L1083" s="9"/>
      <c r="M1083" s="9"/>
    </row>
    <row r="1084" spans="1:13" ht="12.75">
      <c r="A1084" s="1" t="s">
        <v>13</v>
      </c>
      <c r="B1084" s="5" t="s">
        <v>97</v>
      </c>
      <c r="C1084" s="5" t="s">
        <v>99</v>
      </c>
      <c r="D1084" s="5" t="s">
        <v>25</v>
      </c>
      <c r="E1084" s="16">
        <v>22756.68</v>
      </c>
      <c r="F1084" s="16">
        <v>16127.12</v>
      </c>
      <c r="G1084" s="8"/>
      <c r="H1084" s="9"/>
      <c r="I1084" s="9"/>
      <c r="J1084" s="17">
        <f>E1084-F1084</f>
        <v>6629.5599999999995</v>
      </c>
      <c r="K1084" s="9"/>
      <c r="L1084" s="9"/>
      <c r="M1084" s="9"/>
    </row>
    <row r="1085" spans="1:13" ht="12.75">
      <c r="A1085" s="1" t="s">
        <v>13</v>
      </c>
      <c r="B1085" s="5" t="s">
        <v>97</v>
      </c>
      <c r="C1085" s="5" t="s">
        <v>99</v>
      </c>
      <c r="D1085" s="10" t="s">
        <v>26</v>
      </c>
      <c r="E1085" s="11">
        <v>19107.96</v>
      </c>
      <c r="F1085" s="11">
        <v>13540.2</v>
      </c>
      <c r="G1085" s="8">
        <v>3929.75</v>
      </c>
      <c r="H1085" s="17">
        <f>E1085-G1085</f>
        <v>15178.21</v>
      </c>
      <c r="I1085" s="9"/>
      <c r="J1085" s="17">
        <f>E1085-F1085</f>
        <v>5567.759999999998</v>
      </c>
      <c r="K1085" s="9"/>
      <c r="L1085" s="9"/>
      <c r="M1085" s="9"/>
    </row>
    <row r="1086" spans="1:13" ht="12.75">
      <c r="A1086" s="1" t="s">
        <v>13</v>
      </c>
      <c r="B1086" s="5" t="s">
        <v>97</v>
      </c>
      <c r="C1086" s="18" t="s">
        <v>99</v>
      </c>
      <c r="D1086" s="18" t="s">
        <v>28</v>
      </c>
      <c r="E1086" s="19">
        <v>16815.84</v>
      </c>
      <c r="F1086" s="19">
        <v>11914.27</v>
      </c>
      <c r="G1086" s="8"/>
      <c r="H1086" s="9"/>
      <c r="I1086" s="9"/>
      <c r="J1086" s="17">
        <f>E1086-F1086</f>
        <v>4901.57</v>
      </c>
      <c r="K1086" s="9"/>
      <c r="L1086" s="9"/>
      <c r="M1086" s="9"/>
    </row>
    <row r="1087" spans="1:13" ht="12.75">
      <c r="A1087" s="1" t="s">
        <v>13</v>
      </c>
      <c r="B1087" s="5" t="s">
        <v>97</v>
      </c>
      <c r="C1087" s="5" t="s">
        <v>99</v>
      </c>
      <c r="D1087" s="5" t="s">
        <v>54</v>
      </c>
      <c r="E1087" s="16">
        <v>8396.4</v>
      </c>
      <c r="F1087" s="16">
        <v>5949.83</v>
      </c>
      <c r="G1087" s="8"/>
      <c r="H1087" s="9"/>
      <c r="I1087" s="9"/>
      <c r="J1087" s="17">
        <f>E1087-F1087</f>
        <v>2446.5699999999997</v>
      </c>
      <c r="K1087" s="9"/>
      <c r="L1087" s="9"/>
      <c r="M1087" s="9"/>
    </row>
    <row r="1088" spans="1:13" ht="12.75">
      <c r="A1088" s="1" t="s">
        <v>13</v>
      </c>
      <c r="B1088" s="5" t="s">
        <v>97</v>
      </c>
      <c r="C1088" s="5" t="s">
        <v>99</v>
      </c>
      <c r="D1088" s="5" t="s">
        <v>29</v>
      </c>
      <c r="E1088" s="16">
        <v>240.78</v>
      </c>
      <c r="F1088" s="16">
        <v>170.29</v>
      </c>
      <c r="G1088" s="8"/>
      <c r="H1088" s="9"/>
      <c r="I1088" s="9"/>
      <c r="J1088" s="17">
        <f>E1088-F1088</f>
        <v>70.49000000000001</v>
      </c>
      <c r="K1088" s="9"/>
      <c r="L1088" s="9"/>
      <c r="M1088" s="9"/>
    </row>
    <row r="1089" spans="1:13" ht="12.75">
      <c r="A1089" s="1" t="s">
        <v>13</v>
      </c>
      <c r="B1089" s="5" t="s">
        <v>97</v>
      </c>
      <c r="C1089" s="5" t="s">
        <v>99</v>
      </c>
      <c r="D1089" s="5" t="s">
        <v>30</v>
      </c>
      <c r="E1089" s="16">
        <v>22869.89</v>
      </c>
      <c r="F1089" s="16">
        <v>15312.51</v>
      </c>
      <c r="G1089" s="8"/>
      <c r="H1089" s="9"/>
      <c r="I1089" s="9"/>
      <c r="J1089" s="17">
        <f>E1089-F1089</f>
        <v>7557.379999999999</v>
      </c>
      <c r="K1089" s="9">
        <f>87.32*12</f>
        <v>1047.84</v>
      </c>
      <c r="L1089" s="9"/>
      <c r="M1089" s="9"/>
    </row>
    <row r="1090" spans="1:13" ht="12.75">
      <c r="A1090" s="1" t="s">
        <v>13</v>
      </c>
      <c r="B1090" s="5" t="s">
        <v>97</v>
      </c>
      <c r="C1090" s="5" t="s">
        <v>99</v>
      </c>
      <c r="D1090" s="5" t="s">
        <v>31</v>
      </c>
      <c r="E1090" s="16">
        <v>174848.82</v>
      </c>
      <c r="F1090" s="16">
        <v>123789.59</v>
      </c>
      <c r="G1090" s="8"/>
      <c r="H1090" s="9"/>
      <c r="I1090" s="9"/>
      <c r="J1090" s="17">
        <f>E1090-F1090</f>
        <v>51059.23000000001</v>
      </c>
      <c r="K1090" s="9"/>
      <c r="L1090" s="9"/>
      <c r="M1090" s="9"/>
    </row>
    <row r="1091" spans="1:13" ht="12.75">
      <c r="A1091" s="1" t="s">
        <v>13</v>
      </c>
      <c r="B1091" s="5" t="s">
        <v>97</v>
      </c>
      <c r="C1091" s="5" t="s">
        <v>99</v>
      </c>
      <c r="D1091" s="5" t="s">
        <v>33</v>
      </c>
      <c r="E1091" s="16">
        <v>1356.42</v>
      </c>
      <c r="F1091" s="16">
        <v>960.82</v>
      </c>
      <c r="G1091" s="8"/>
      <c r="H1091" s="9"/>
      <c r="I1091" s="9"/>
      <c r="J1091" s="17">
        <f>E1091-F1091</f>
        <v>395.6</v>
      </c>
      <c r="K1091" s="9"/>
      <c r="L1091" s="9"/>
      <c r="M1091" s="9"/>
    </row>
    <row r="1092" spans="1:13" ht="12.75">
      <c r="A1092" s="1" t="s">
        <v>13</v>
      </c>
      <c r="B1092" s="5" t="s">
        <v>97</v>
      </c>
      <c r="C1092" s="5" t="s">
        <v>99</v>
      </c>
      <c r="D1092" s="5" t="s">
        <v>37</v>
      </c>
      <c r="E1092" s="16">
        <v>327943.12</v>
      </c>
      <c r="F1092" s="16">
        <v>229868</v>
      </c>
      <c r="G1092" s="8"/>
      <c r="H1092" s="9"/>
      <c r="I1092" s="9"/>
      <c r="J1092" s="17">
        <f>E1092-F1092</f>
        <v>98075.12</v>
      </c>
      <c r="K1092" s="9"/>
      <c r="L1092" s="9"/>
      <c r="M1092" s="9"/>
    </row>
    <row r="1093" spans="2:13" ht="12.75">
      <c r="B1093" s="5"/>
      <c r="C1093" s="5"/>
      <c r="D1093" s="10" t="s">
        <v>38</v>
      </c>
      <c r="E1093" s="11">
        <f>E1074+E1075+E1076+E1077+E1078+E1079+E1081+E1082+E1083+E1084+E1087+E1091</f>
        <v>55336.49999999999</v>
      </c>
      <c r="F1093" s="11">
        <f>F1074+F1075+F1076+F1077+F1078+F1079+F1081+F1082+F1083+F1084+F1087+F1091</f>
        <v>39216.61</v>
      </c>
      <c r="G1093" s="8"/>
      <c r="H1093" s="9"/>
      <c r="I1093" s="9"/>
      <c r="J1093" s="17">
        <f>E1093-F1093</f>
        <v>16119.889999999992</v>
      </c>
      <c r="K1093" s="9"/>
      <c r="L1093" s="9"/>
      <c r="M1093" s="9"/>
    </row>
    <row r="1094" spans="2:13" ht="12.75">
      <c r="B1094" s="5"/>
      <c r="C1094" s="5"/>
      <c r="D1094" s="10" t="s">
        <v>51</v>
      </c>
      <c r="E1094" s="11">
        <f>E1093+E1086+E1085</f>
        <v>91260.29999999999</v>
      </c>
      <c r="F1094" s="11">
        <f>F1093+F1086+F1085</f>
        <v>64671.08</v>
      </c>
      <c r="G1094" s="8"/>
      <c r="H1094" s="9"/>
      <c r="I1094" s="9"/>
      <c r="J1094" s="17">
        <f>E1094-F1094</f>
        <v>26589.219999999987</v>
      </c>
      <c r="K1094" s="9"/>
      <c r="L1094" s="9"/>
      <c r="M1094" s="9"/>
    </row>
    <row r="1095" spans="1:13" ht="12.75">
      <c r="A1095" s="1" t="s">
        <v>13</v>
      </c>
      <c r="B1095" s="5" t="s">
        <v>97</v>
      </c>
      <c r="C1095" s="5" t="s">
        <v>40</v>
      </c>
      <c r="D1095" s="5" t="s">
        <v>16</v>
      </c>
      <c r="E1095" s="16">
        <v>9804.54</v>
      </c>
      <c r="F1095" s="16">
        <v>8270.35</v>
      </c>
      <c r="G1095" s="8"/>
      <c r="H1095" s="9"/>
      <c r="I1095" s="9"/>
      <c r="J1095" s="17">
        <f>E1095-F1095</f>
        <v>1534.1900000000005</v>
      </c>
      <c r="K1095" s="9"/>
      <c r="L1095" s="9"/>
      <c r="M1095" s="9"/>
    </row>
    <row r="1096" spans="1:13" ht="12.75">
      <c r="A1096" s="1" t="s">
        <v>13</v>
      </c>
      <c r="B1096" s="5" t="s">
        <v>97</v>
      </c>
      <c r="C1096" s="5" t="s">
        <v>40</v>
      </c>
      <c r="D1096" s="5" t="s">
        <v>49</v>
      </c>
      <c r="E1096" s="16">
        <v>935.04</v>
      </c>
      <c r="F1096" s="16">
        <v>788.83</v>
      </c>
      <c r="G1096" s="8"/>
      <c r="H1096" s="9"/>
      <c r="I1096" s="9"/>
      <c r="J1096" s="17">
        <f>E1096-F1096</f>
        <v>146.20999999999992</v>
      </c>
      <c r="K1096" s="9"/>
      <c r="L1096" s="9"/>
      <c r="M1096" s="9"/>
    </row>
    <row r="1097" spans="1:13" ht="12.75">
      <c r="A1097" s="1" t="s">
        <v>13</v>
      </c>
      <c r="B1097" s="5" t="s">
        <v>97</v>
      </c>
      <c r="C1097" s="5" t="s">
        <v>40</v>
      </c>
      <c r="D1097" s="5" t="s">
        <v>50</v>
      </c>
      <c r="E1097" s="16">
        <v>1309.2</v>
      </c>
      <c r="F1097" s="16">
        <v>1105.29</v>
      </c>
      <c r="G1097" s="8"/>
      <c r="H1097" s="9"/>
      <c r="I1097" s="9"/>
      <c r="J1097" s="17">
        <f>E1097-F1097</f>
        <v>203.91000000000008</v>
      </c>
      <c r="K1097" s="9"/>
      <c r="L1097" s="9"/>
      <c r="M1097" s="9"/>
    </row>
    <row r="1098" spans="1:13" ht="12.75">
      <c r="A1098" s="1" t="s">
        <v>13</v>
      </c>
      <c r="B1098" s="5" t="s">
        <v>97</v>
      </c>
      <c r="C1098" s="5" t="s">
        <v>40</v>
      </c>
      <c r="D1098" s="5" t="s">
        <v>17</v>
      </c>
      <c r="E1098" s="16">
        <v>2698.14</v>
      </c>
      <c r="F1098" s="16">
        <v>2276.02</v>
      </c>
      <c r="G1098" s="8"/>
      <c r="H1098" s="9"/>
      <c r="I1098" s="9"/>
      <c r="J1098" s="17">
        <f>E1098-F1098</f>
        <v>422.1199999999999</v>
      </c>
      <c r="K1098" s="9"/>
      <c r="L1098" s="9"/>
      <c r="M1098" s="9"/>
    </row>
    <row r="1099" spans="1:13" ht="12.75">
      <c r="A1099" s="1" t="s">
        <v>13</v>
      </c>
      <c r="B1099" s="5" t="s">
        <v>97</v>
      </c>
      <c r="C1099" s="5" t="s">
        <v>40</v>
      </c>
      <c r="D1099" s="5" t="s">
        <v>18</v>
      </c>
      <c r="E1099" s="16">
        <v>2591.34</v>
      </c>
      <c r="F1099" s="16">
        <v>2185.69</v>
      </c>
      <c r="G1099" s="8"/>
      <c r="H1099" s="9"/>
      <c r="I1099" s="9"/>
      <c r="J1099" s="17">
        <f>E1099-F1099</f>
        <v>405.6500000000001</v>
      </c>
      <c r="K1099" s="9"/>
      <c r="L1099" s="9"/>
      <c r="M1099" s="9"/>
    </row>
    <row r="1100" spans="1:13" ht="12.75">
      <c r="A1100" s="1" t="s">
        <v>13</v>
      </c>
      <c r="B1100" s="5" t="s">
        <v>97</v>
      </c>
      <c r="C1100" s="5" t="s">
        <v>40</v>
      </c>
      <c r="D1100" s="5" t="s">
        <v>19</v>
      </c>
      <c r="E1100" s="16">
        <v>1255.74</v>
      </c>
      <c r="F1100" s="16">
        <v>1060.06</v>
      </c>
      <c r="G1100" s="8"/>
      <c r="H1100" s="9"/>
      <c r="I1100" s="9"/>
      <c r="J1100" s="17">
        <f>E1100-F1100</f>
        <v>195.68000000000006</v>
      </c>
      <c r="K1100" s="9"/>
      <c r="L1100" s="9"/>
      <c r="M1100" s="9"/>
    </row>
    <row r="1101" spans="1:13" ht="12.75">
      <c r="A1101" s="1" t="s">
        <v>13</v>
      </c>
      <c r="B1101" s="5" t="s">
        <v>97</v>
      </c>
      <c r="C1101" s="5" t="s">
        <v>40</v>
      </c>
      <c r="D1101" s="5" t="s">
        <v>21</v>
      </c>
      <c r="E1101" s="16">
        <v>37144.03</v>
      </c>
      <c r="F1101" s="16">
        <v>29752.53</v>
      </c>
      <c r="G1101" s="8"/>
      <c r="H1101" s="9"/>
      <c r="I1101" s="9"/>
      <c r="J1101" s="17">
        <f>E1101-F1101</f>
        <v>7391.5</v>
      </c>
      <c r="K1101" s="9">
        <f>K1109</f>
        <v>1016.28</v>
      </c>
      <c r="L1101" s="9"/>
      <c r="M1101" s="9"/>
    </row>
    <row r="1102" spans="1:13" ht="12.75">
      <c r="A1102" s="1" t="s">
        <v>13</v>
      </c>
      <c r="B1102" s="5" t="s">
        <v>97</v>
      </c>
      <c r="C1102" s="5" t="s">
        <v>40</v>
      </c>
      <c r="D1102" s="5" t="s">
        <v>22</v>
      </c>
      <c r="E1102" s="16">
        <v>1389.24</v>
      </c>
      <c r="F1102" s="16">
        <v>1171</v>
      </c>
      <c r="G1102" s="8"/>
      <c r="H1102" s="9"/>
      <c r="I1102" s="9"/>
      <c r="J1102" s="17">
        <f>E1102-F1102</f>
        <v>218.24</v>
      </c>
      <c r="K1102" s="9"/>
      <c r="L1102" s="9"/>
      <c r="M1102" s="9"/>
    </row>
    <row r="1103" spans="1:13" ht="12.75">
      <c r="A1103" s="1" t="s">
        <v>13</v>
      </c>
      <c r="B1103" s="5" t="s">
        <v>97</v>
      </c>
      <c r="C1103" s="5" t="s">
        <v>40</v>
      </c>
      <c r="D1103" s="5" t="s">
        <v>24</v>
      </c>
      <c r="E1103" s="16">
        <v>26.7</v>
      </c>
      <c r="F1103" s="16">
        <v>24.66</v>
      </c>
      <c r="G1103" s="8"/>
      <c r="H1103" s="9"/>
      <c r="I1103" s="9"/>
      <c r="J1103" s="17">
        <f>E1103-F1103</f>
        <v>2.039999999999999</v>
      </c>
      <c r="K1103" s="9"/>
      <c r="L1103" s="9"/>
      <c r="M1103" s="9"/>
    </row>
    <row r="1104" spans="1:13" ht="12.75">
      <c r="A1104" s="1" t="s">
        <v>13</v>
      </c>
      <c r="B1104" s="5" t="s">
        <v>97</v>
      </c>
      <c r="C1104" s="5" t="s">
        <v>40</v>
      </c>
      <c r="D1104" s="5" t="s">
        <v>25</v>
      </c>
      <c r="E1104" s="16">
        <v>25993.56</v>
      </c>
      <c r="F1104" s="16">
        <v>21926.58</v>
      </c>
      <c r="G1104" s="8"/>
      <c r="H1104" s="9"/>
      <c r="I1104" s="9"/>
      <c r="J1104" s="17">
        <f>E1104-F1104</f>
        <v>4066.9799999999996</v>
      </c>
      <c r="K1104" s="9"/>
      <c r="L1104" s="9"/>
      <c r="M1104" s="9"/>
    </row>
    <row r="1105" spans="1:13" ht="12.75">
      <c r="A1105" s="1" t="s">
        <v>13</v>
      </c>
      <c r="B1105" s="5" t="s">
        <v>97</v>
      </c>
      <c r="C1105" s="5" t="s">
        <v>40</v>
      </c>
      <c r="D1105" s="10" t="s">
        <v>26</v>
      </c>
      <c r="E1105" s="11">
        <v>3366.24</v>
      </c>
      <c r="F1105" s="11">
        <v>2839.06</v>
      </c>
      <c r="G1105" s="8">
        <v>0</v>
      </c>
      <c r="H1105" s="17">
        <f>E1105-G1105</f>
        <v>3366.24</v>
      </c>
      <c r="I1105" s="9"/>
      <c r="J1105" s="17">
        <f>E1105-F1105</f>
        <v>527.1799999999998</v>
      </c>
      <c r="K1105" s="9"/>
      <c r="L1105" s="9"/>
      <c r="M1105" s="9"/>
    </row>
    <row r="1106" spans="1:13" ht="12.75">
      <c r="A1106" s="1" t="s">
        <v>13</v>
      </c>
      <c r="B1106" s="5" t="s">
        <v>97</v>
      </c>
      <c r="C1106" s="18" t="s">
        <v>40</v>
      </c>
      <c r="D1106" s="18" t="s">
        <v>28</v>
      </c>
      <c r="E1106" s="19">
        <v>19208.22</v>
      </c>
      <c r="F1106" s="19">
        <v>16199.62</v>
      </c>
      <c r="G1106" s="8"/>
      <c r="H1106" s="9"/>
      <c r="I1106" s="9"/>
      <c r="J1106" s="17">
        <f>E1106-F1106</f>
        <v>3008.6000000000004</v>
      </c>
      <c r="K1106" s="9"/>
      <c r="L1106" s="9"/>
      <c r="M1106" s="9"/>
    </row>
    <row r="1107" spans="1:13" ht="12.75">
      <c r="A1107" s="1" t="s">
        <v>13</v>
      </c>
      <c r="B1107" s="5" t="s">
        <v>97</v>
      </c>
      <c r="C1107" s="5" t="s">
        <v>40</v>
      </c>
      <c r="D1107" s="5" t="s">
        <v>54</v>
      </c>
      <c r="E1107" s="16">
        <v>9590.94</v>
      </c>
      <c r="F1107" s="16">
        <v>8089.7</v>
      </c>
      <c r="G1107" s="8"/>
      <c r="H1107" s="9"/>
      <c r="I1107" s="9"/>
      <c r="J1107" s="17">
        <f>E1107-F1107</f>
        <v>1501.2400000000007</v>
      </c>
      <c r="K1107" s="9"/>
      <c r="L1107" s="9"/>
      <c r="M1107" s="9"/>
    </row>
    <row r="1108" spans="1:13" ht="12.75">
      <c r="A1108" s="1" t="s">
        <v>13</v>
      </c>
      <c r="B1108" s="5" t="s">
        <v>97</v>
      </c>
      <c r="C1108" s="5" t="s">
        <v>40</v>
      </c>
      <c r="D1108" s="5" t="s">
        <v>29</v>
      </c>
      <c r="E1108" s="16">
        <v>258.12</v>
      </c>
      <c r="F1108" s="16">
        <v>217.32</v>
      </c>
      <c r="G1108" s="8"/>
      <c r="H1108" s="9"/>
      <c r="I1108" s="9"/>
      <c r="J1108" s="17">
        <f>E1108-F1108</f>
        <v>40.80000000000001</v>
      </c>
      <c r="K1108" s="9"/>
      <c r="L1108" s="9"/>
      <c r="M1108" s="9"/>
    </row>
    <row r="1109" spans="1:13" ht="12.75">
      <c r="A1109" s="1" t="s">
        <v>13</v>
      </c>
      <c r="B1109" s="5" t="s">
        <v>97</v>
      </c>
      <c r="C1109" s="5" t="s">
        <v>40</v>
      </c>
      <c r="D1109" s="5" t="s">
        <v>30</v>
      </c>
      <c r="E1109" s="16">
        <v>21937.7</v>
      </c>
      <c r="F1109" s="16">
        <v>17573.15</v>
      </c>
      <c r="G1109" s="8"/>
      <c r="H1109" s="9"/>
      <c r="I1109" s="9"/>
      <c r="J1109" s="17">
        <f>E1109-F1109</f>
        <v>4364.549999999999</v>
      </c>
      <c r="K1109" s="9">
        <f>84.69*12</f>
        <v>1016.28</v>
      </c>
      <c r="L1109" s="9"/>
      <c r="M1109" s="9"/>
    </row>
    <row r="1110" spans="1:13" ht="12.75">
      <c r="A1110" s="1" t="s">
        <v>13</v>
      </c>
      <c r="B1110" s="5" t="s">
        <v>97</v>
      </c>
      <c r="C1110" s="5" t="s">
        <v>40</v>
      </c>
      <c r="D1110" s="5" t="s">
        <v>33</v>
      </c>
      <c r="E1110" s="16">
        <v>1549.68</v>
      </c>
      <c r="F1110" s="16">
        <v>1306.64</v>
      </c>
      <c r="G1110" s="8"/>
      <c r="H1110" s="9"/>
      <c r="I1110" s="9"/>
      <c r="J1110" s="17">
        <f>E1110-F1110</f>
        <v>243.03999999999996</v>
      </c>
      <c r="K1110" s="9"/>
      <c r="L1110" s="9"/>
      <c r="M1110" s="9"/>
    </row>
    <row r="1111" spans="1:13" ht="12.75">
      <c r="A1111" s="1" t="s">
        <v>13</v>
      </c>
      <c r="B1111" s="5" t="s">
        <v>97</v>
      </c>
      <c r="C1111" s="5" t="s">
        <v>40</v>
      </c>
      <c r="D1111" s="5" t="s">
        <v>37</v>
      </c>
      <c r="E1111" s="16">
        <v>139058.43</v>
      </c>
      <c r="F1111" s="16">
        <v>114786.5</v>
      </c>
      <c r="G1111" s="8"/>
      <c r="H1111" s="9"/>
      <c r="I1111" s="9"/>
      <c r="J1111" s="17">
        <f>E1111-F1111</f>
        <v>24271.929999999993</v>
      </c>
      <c r="K1111" s="9"/>
      <c r="L1111" s="9"/>
      <c r="M1111" s="9"/>
    </row>
    <row r="1112" spans="2:13" ht="12.75">
      <c r="B1112" s="5"/>
      <c r="C1112" s="5"/>
      <c r="D1112" s="10" t="s">
        <v>38</v>
      </c>
      <c r="E1112" s="11">
        <f>E1095+E1096+E1097+E1098+E1100+E1102+E1103+E1104+E1107+E1110</f>
        <v>54552.780000000006</v>
      </c>
      <c r="F1112" s="11">
        <f>F1095+F1096+F1097+F1098+F1100+F1102+F1103+F1104+F1107+F1110</f>
        <v>46019.13</v>
      </c>
      <c r="G1112" s="8"/>
      <c r="H1112" s="9"/>
      <c r="I1112" s="9"/>
      <c r="J1112" s="17">
        <f>E1112-F1112</f>
        <v>8533.650000000009</v>
      </c>
      <c r="K1112" s="9"/>
      <c r="L1112" s="9"/>
      <c r="M1112" s="9"/>
    </row>
    <row r="1113" spans="2:13" ht="12.75">
      <c r="B1113" s="5"/>
      <c r="C1113" s="5"/>
      <c r="D1113" s="10" t="s">
        <v>51</v>
      </c>
      <c r="E1113" s="11">
        <f>E1112+E1106+E1105</f>
        <v>77127.24</v>
      </c>
      <c r="F1113" s="11">
        <f>F1112+F1106+F1105</f>
        <v>65057.81</v>
      </c>
      <c r="G1113" s="8"/>
      <c r="H1113" s="9"/>
      <c r="I1113" s="9"/>
      <c r="J1113" s="17">
        <f>E1113-F1113</f>
        <v>12069.430000000008</v>
      </c>
      <c r="K1113" s="9"/>
      <c r="L1113" s="9"/>
      <c r="M1113" s="9"/>
    </row>
    <row r="1114" spans="1:13" ht="12.75">
      <c r="A1114" s="1" t="s">
        <v>13</v>
      </c>
      <c r="B1114" s="5" t="s">
        <v>97</v>
      </c>
      <c r="C1114" s="5" t="s">
        <v>76</v>
      </c>
      <c r="D1114" s="5" t="s">
        <v>16</v>
      </c>
      <c r="E1114" s="16">
        <v>10818.36</v>
      </c>
      <c r="F1114" s="16">
        <v>9373.56</v>
      </c>
      <c r="G1114" s="8"/>
      <c r="H1114" s="9"/>
      <c r="I1114" s="9"/>
      <c r="J1114" s="17">
        <f>E1114-F1114</f>
        <v>1444.800000000001</v>
      </c>
      <c r="K1114" s="9"/>
      <c r="L1114" s="9"/>
      <c r="M1114" s="9"/>
    </row>
    <row r="1115" spans="1:13" ht="12.75">
      <c r="A1115" s="1" t="s">
        <v>13</v>
      </c>
      <c r="B1115" s="5" t="s">
        <v>97</v>
      </c>
      <c r="C1115" s="5" t="s">
        <v>76</v>
      </c>
      <c r="D1115" s="5" t="s">
        <v>49</v>
      </c>
      <c r="E1115" s="16">
        <v>1031.76</v>
      </c>
      <c r="F1115" s="16">
        <v>894.13</v>
      </c>
      <c r="G1115" s="8"/>
      <c r="H1115" s="9"/>
      <c r="I1115" s="9"/>
      <c r="J1115" s="17">
        <f>E1115-F1115</f>
        <v>137.63</v>
      </c>
      <c r="K1115" s="9"/>
      <c r="L1115" s="9"/>
      <c r="M1115" s="9"/>
    </row>
    <row r="1116" spans="1:13" ht="12.75">
      <c r="A1116" s="1" t="s">
        <v>13</v>
      </c>
      <c r="B1116" s="5" t="s">
        <v>97</v>
      </c>
      <c r="C1116" s="5" t="s">
        <v>76</v>
      </c>
      <c r="D1116" s="5" t="s">
        <v>50</v>
      </c>
      <c r="E1116" s="16">
        <v>1444.62</v>
      </c>
      <c r="F1116" s="16">
        <v>1253.28</v>
      </c>
      <c r="G1116" s="8"/>
      <c r="H1116" s="9"/>
      <c r="I1116" s="9"/>
      <c r="J1116" s="17">
        <f>E1116-F1116</f>
        <v>191.33999999999992</v>
      </c>
      <c r="K1116" s="9"/>
      <c r="L1116" s="9"/>
      <c r="M1116" s="9"/>
    </row>
    <row r="1117" spans="1:13" ht="12.75">
      <c r="A1117" s="1" t="s">
        <v>13</v>
      </c>
      <c r="B1117" s="5" t="s">
        <v>97</v>
      </c>
      <c r="C1117" s="5" t="s">
        <v>76</v>
      </c>
      <c r="D1117" s="5" t="s">
        <v>17</v>
      </c>
      <c r="E1117" s="16">
        <v>2977.2</v>
      </c>
      <c r="F1117" s="16">
        <v>2579.71</v>
      </c>
      <c r="G1117" s="8"/>
      <c r="H1117" s="9"/>
      <c r="I1117" s="9"/>
      <c r="J1117" s="17">
        <f>E1117-F1117</f>
        <v>397.4899999999998</v>
      </c>
      <c r="K1117" s="9"/>
      <c r="L1117" s="9"/>
      <c r="M1117" s="9"/>
    </row>
    <row r="1118" spans="1:13" ht="12.75">
      <c r="A1118" s="1" t="s">
        <v>13</v>
      </c>
      <c r="B1118" s="5" t="s">
        <v>97</v>
      </c>
      <c r="C1118" s="5" t="s">
        <v>76</v>
      </c>
      <c r="D1118" s="5" t="s">
        <v>18</v>
      </c>
      <c r="E1118" s="16">
        <v>2859.48</v>
      </c>
      <c r="F1118" s="16">
        <v>2477.26</v>
      </c>
      <c r="G1118" s="8"/>
      <c r="H1118" s="9"/>
      <c r="I1118" s="9"/>
      <c r="J1118" s="17">
        <f>E1118-F1118</f>
        <v>382.2199999999998</v>
      </c>
      <c r="K1118" s="9"/>
      <c r="L1118" s="9"/>
      <c r="M1118" s="9"/>
    </row>
    <row r="1119" spans="1:13" ht="12.75">
      <c r="A1119" s="1" t="s">
        <v>13</v>
      </c>
      <c r="B1119" s="5" t="s">
        <v>97</v>
      </c>
      <c r="C1119" s="5" t="s">
        <v>76</v>
      </c>
      <c r="D1119" s="5" t="s">
        <v>19</v>
      </c>
      <c r="E1119" s="16">
        <v>1385.46</v>
      </c>
      <c r="F1119" s="16">
        <v>1201.81</v>
      </c>
      <c r="G1119" s="8"/>
      <c r="H1119" s="9"/>
      <c r="I1119" s="9"/>
      <c r="J1119" s="17">
        <f>E1119-F1119</f>
        <v>183.6500000000001</v>
      </c>
      <c r="K1119" s="9"/>
      <c r="L1119" s="9"/>
      <c r="M1119" s="9"/>
    </row>
    <row r="1120" spans="1:13" ht="12.75">
      <c r="A1120" s="1" t="s">
        <v>13</v>
      </c>
      <c r="B1120" s="5" t="s">
        <v>97</v>
      </c>
      <c r="C1120" s="5" t="s">
        <v>76</v>
      </c>
      <c r="D1120" s="5" t="s">
        <v>21</v>
      </c>
      <c r="E1120" s="16">
        <v>48887.49</v>
      </c>
      <c r="F1120" s="16">
        <v>41871.62</v>
      </c>
      <c r="G1120" s="8"/>
      <c r="H1120" s="9"/>
      <c r="I1120" s="9"/>
      <c r="J1120" s="17">
        <f>E1120-F1120</f>
        <v>7015.869999999995</v>
      </c>
      <c r="K1120" s="9">
        <f>K1128</f>
        <v>1428.6</v>
      </c>
      <c r="L1120" s="9"/>
      <c r="M1120" s="9"/>
    </row>
    <row r="1121" spans="1:13" ht="12.75">
      <c r="A1121" s="1" t="s">
        <v>13</v>
      </c>
      <c r="B1121" s="5" t="s">
        <v>97</v>
      </c>
      <c r="C1121" s="5" t="s">
        <v>76</v>
      </c>
      <c r="D1121" s="5" t="s">
        <v>22</v>
      </c>
      <c r="E1121" s="16">
        <v>1533</v>
      </c>
      <c r="F1121" s="16">
        <v>1326.79</v>
      </c>
      <c r="G1121" s="8"/>
      <c r="H1121" s="9"/>
      <c r="I1121" s="9"/>
      <c r="J1121" s="17">
        <f>E1121-F1121</f>
        <v>206.21000000000004</v>
      </c>
      <c r="K1121" s="9"/>
      <c r="L1121" s="9"/>
      <c r="M1121" s="9"/>
    </row>
    <row r="1122" spans="1:13" ht="12.75">
      <c r="A1122" s="1" t="s">
        <v>13</v>
      </c>
      <c r="B1122" s="5" t="s">
        <v>97</v>
      </c>
      <c r="C1122" s="5" t="s">
        <v>76</v>
      </c>
      <c r="D1122" s="5" t="s">
        <v>24</v>
      </c>
      <c r="E1122" s="16">
        <v>29.46</v>
      </c>
      <c r="F1122" s="16">
        <v>29.03</v>
      </c>
      <c r="G1122" s="8"/>
      <c r="H1122" s="9"/>
      <c r="I1122" s="9"/>
      <c r="J1122" s="17">
        <f>E1122-F1122</f>
        <v>0.4299999999999997</v>
      </c>
      <c r="K1122" s="9"/>
      <c r="L1122" s="9"/>
      <c r="M1122" s="9"/>
    </row>
    <row r="1123" spans="1:13" ht="12.75">
      <c r="A1123" s="1" t="s">
        <v>13</v>
      </c>
      <c r="B1123" s="5" t="s">
        <v>97</v>
      </c>
      <c r="C1123" s="5" t="s">
        <v>76</v>
      </c>
      <c r="D1123" s="5" t="s">
        <v>25</v>
      </c>
      <c r="E1123" s="16">
        <v>28682.04</v>
      </c>
      <c r="F1123" s="16">
        <v>24852.06</v>
      </c>
      <c r="G1123" s="8"/>
      <c r="H1123" s="9"/>
      <c r="I1123" s="9"/>
      <c r="J1123" s="17">
        <f>E1123-F1123</f>
        <v>3829.9799999999996</v>
      </c>
      <c r="K1123" s="9"/>
      <c r="L1123" s="9"/>
      <c r="M1123" s="9"/>
    </row>
    <row r="1124" spans="1:13" ht="12.75">
      <c r="A1124" s="1" t="s">
        <v>13</v>
      </c>
      <c r="B1124" s="5" t="s">
        <v>97</v>
      </c>
      <c r="C1124" s="5" t="s">
        <v>76</v>
      </c>
      <c r="D1124" s="10" t="s">
        <v>26</v>
      </c>
      <c r="E1124" s="11">
        <v>3714.36</v>
      </c>
      <c r="F1124" s="11">
        <v>3217.52</v>
      </c>
      <c r="G1124" s="8">
        <v>26551.26</v>
      </c>
      <c r="H1124" s="17">
        <f>E1124-G1124</f>
        <v>-22836.899999999998</v>
      </c>
      <c r="I1124" s="9"/>
      <c r="J1124" s="17">
        <f>E1124-F1124</f>
        <v>496.84000000000015</v>
      </c>
      <c r="K1124" s="9"/>
      <c r="L1124" s="9"/>
      <c r="M1124" s="9"/>
    </row>
    <row r="1125" spans="1:13" ht="12.75">
      <c r="A1125" s="1" t="s">
        <v>13</v>
      </c>
      <c r="B1125" s="5" t="s">
        <v>97</v>
      </c>
      <c r="C1125" s="18" t="s">
        <v>76</v>
      </c>
      <c r="D1125" s="18" t="s">
        <v>28</v>
      </c>
      <c r="E1125" s="19">
        <v>21194.76</v>
      </c>
      <c r="F1125" s="19">
        <v>18359.23</v>
      </c>
      <c r="G1125" s="8"/>
      <c r="H1125" s="9"/>
      <c r="I1125" s="9"/>
      <c r="J1125" s="17">
        <f>E1125-F1125</f>
        <v>2835.529999999999</v>
      </c>
      <c r="K1125" s="9"/>
      <c r="L1125" s="9"/>
      <c r="M1125" s="9"/>
    </row>
    <row r="1126" spans="1:13" ht="12.75">
      <c r="A1126" s="1" t="s">
        <v>13</v>
      </c>
      <c r="B1126" s="5" t="s">
        <v>97</v>
      </c>
      <c r="C1126" s="5" t="s">
        <v>76</v>
      </c>
      <c r="D1126" s="5" t="s">
        <v>54</v>
      </c>
      <c r="E1126" s="16">
        <v>10582.74</v>
      </c>
      <c r="F1126" s="16">
        <v>9168.54</v>
      </c>
      <c r="G1126" s="8"/>
      <c r="H1126" s="9"/>
      <c r="I1126" s="9"/>
      <c r="J1126" s="17">
        <f>E1126-F1126</f>
        <v>1414.199999999999</v>
      </c>
      <c r="K1126" s="9"/>
      <c r="L1126" s="9"/>
      <c r="M1126" s="9"/>
    </row>
    <row r="1127" spans="1:13" ht="12.75">
      <c r="A1127" s="1" t="s">
        <v>13</v>
      </c>
      <c r="B1127" s="5" t="s">
        <v>97</v>
      </c>
      <c r="C1127" s="5" t="s">
        <v>76</v>
      </c>
      <c r="D1127" s="5" t="s">
        <v>29</v>
      </c>
      <c r="E1127" s="16">
        <v>232.14</v>
      </c>
      <c r="F1127" s="16">
        <v>200.56</v>
      </c>
      <c r="G1127" s="8"/>
      <c r="H1127" s="9"/>
      <c r="I1127" s="9"/>
      <c r="J1127" s="17">
        <f>E1127-F1127</f>
        <v>31.579999999999984</v>
      </c>
      <c r="K1127" s="9"/>
      <c r="L1127" s="9"/>
      <c r="M1127" s="9"/>
    </row>
    <row r="1128" spans="1:13" ht="12.75">
      <c r="A1128" s="1" t="s">
        <v>13</v>
      </c>
      <c r="B1128" s="5" t="s">
        <v>97</v>
      </c>
      <c r="C1128" s="5" t="s">
        <v>76</v>
      </c>
      <c r="D1128" s="5" t="s">
        <v>30</v>
      </c>
      <c r="E1128" s="16">
        <v>28871.07</v>
      </c>
      <c r="F1128" s="16">
        <v>24729.53</v>
      </c>
      <c r="G1128" s="8"/>
      <c r="H1128" s="9"/>
      <c r="I1128" s="9"/>
      <c r="J1128" s="17">
        <f>E1128-F1128</f>
        <v>4141.540000000001</v>
      </c>
      <c r="K1128" s="9">
        <f>119.05*12</f>
        <v>1428.6</v>
      </c>
      <c r="L1128" s="9"/>
      <c r="M1128" s="9"/>
    </row>
    <row r="1129" spans="1:13" ht="12.75">
      <c r="A1129" s="1" t="s">
        <v>13</v>
      </c>
      <c r="B1129" s="5" t="s">
        <v>97</v>
      </c>
      <c r="C1129" s="5" t="s">
        <v>76</v>
      </c>
      <c r="D1129" s="5" t="s">
        <v>33</v>
      </c>
      <c r="E1129" s="16">
        <v>1709.76</v>
      </c>
      <c r="F1129" s="16">
        <v>1480.54</v>
      </c>
      <c r="G1129" s="8"/>
      <c r="H1129" s="9"/>
      <c r="I1129" s="9"/>
      <c r="J1129" s="17">
        <f>E1129-F1129</f>
        <v>229.22000000000003</v>
      </c>
      <c r="K1129" s="9"/>
      <c r="L1129" s="9"/>
      <c r="M1129" s="9"/>
    </row>
    <row r="1130" spans="1:13" ht="12.75">
      <c r="A1130" s="1" t="s">
        <v>13</v>
      </c>
      <c r="B1130" s="5" t="s">
        <v>97</v>
      </c>
      <c r="C1130" s="5" t="s">
        <v>76</v>
      </c>
      <c r="D1130" s="5" t="s">
        <v>37</v>
      </c>
      <c r="E1130" s="16">
        <v>165953.7</v>
      </c>
      <c r="F1130" s="16">
        <v>143015.17</v>
      </c>
      <c r="G1130" s="8"/>
      <c r="H1130" s="9"/>
      <c r="I1130" s="9"/>
      <c r="J1130" s="17">
        <f>E1130-F1130</f>
        <v>22938.53</v>
      </c>
      <c r="K1130" s="9"/>
      <c r="L1130" s="9"/>
      <c r="M1130" s="9"/>
    </row>
    <row r="1131" spans="2:13" ht="12.75">
      <c r="B1131" s="5"/>
      <c r="C1131" s="5"/>
      <c r="D1131" s="10" t="s">
        <v>38</v>
      </c>
      <c r="E1131" s="11">
        <f>E1114+E1115+E1116+E1117+E1118+E1119+E1121+E1122+E1123+E1126+E1129</f>
        <v>63053.880000000005</v>
      </c>
      <c r="F1131" s="11">
        <f>F1114+F1115+F1116+F1117+F1118+F1119+F1121+F1122+F1123+F1126+F1129</f>
        <v>54636.71000000001</v>
      </c>
      <c r="G1131" s="8"/>
      <c r="H1131" s="9"/>
      <c r="I1131" s="9"/>
      <c r="J1131" s="17">
        <f>E1131-F1131</f>
        <v>8417.169999999998</v>
      </c>
      <c r="K1131" s="9"/>
      <c r="L1131" s="9"/>
      <c r="M1131" s="9"/>
    </row>
    <row r="1132" spans="2:13" ht="12.75">
      <c r="B1132" s="5"/>
      <c r="C1132" s="5"/>
      <c r="D1132" s="10" t="s">
        <v>51</v>
      </c>
      <c r="E1132" s="11">
        <f>E1131+E1125+E1124</f>
        <v>87963</v>
      </c>
      <c r="F1132" s="11">
        <f>F1131+F1125+F1124</f>
        <v>76213.46</v>
      </c>
      <c r="G1132" s="8"/>
      <c r="H1132" s="9"/>
      <c r="I1132" s="9"/>
      <c r="J1132" s="17">
        <f>E1132-F1132</f>
        <v>11749.539999999994</v>
      </c>
      <c r="K1132" s="9"/>
      <c r="L1132" s="9"/>
      <c r="M1132" s="9"/>
    </row>
    <row r="1133" spans="1:13" ht="12.75">
      <c r="A1133" s="1" t="s">
        <v>13</v>
      </c>
      <c r="B1133" s="5" t="s">
        <v>97</v>
      </c>
      <c r="C1133" s="5" t="s">
        <v>65</v>
      </c>
      <c r="D1133" s="5" t="s">
        <v>16</v>
      </c>
      <c r="E1133" s="16">
        <v>4183.92</v>
      </c>
      <c r="F1133" s="16">
        <v>3738.25</v>
      </c>
      <c r="G1133" s="8"/>
      <c r="H1133" s="9"/>
      <c r="I1133" s="9"/>
      <c r="J1133" s="17">
        <f>E1133-F1133</f>
        <v>445.6700000000001</v>
      </c>
      <c r="K1133" s="9"/>
      <c r="L1133" s="9"/>
      <c r="M1133" s="9"/>
    </row>
    <row r="1134" spans="1:13" ht="12.75">
      <c r="A1134" s="1" t="s">
        <v>13</v>
      </c>
      <c r="B1134" s="5" t="s">
        <v>97</v>
      </c>
      <c r="C1134" s="5" t="s">
        <v>65</v>
      </c>
      <c r="D1134" s="5" t="s">
        <v>49</v>
      </c>
      <c r="E1134" s="16">
        <v>399.12</v>
      </c>
      <c r="F1134" s="16">
        <v>356.67</v>
      </c>
      <c r="G1134" s="8"/>
      <c r="H1134" s="9"/>
      <c r="I1134" s="9"/>
      <c r="J1134" s="17">
        <f>E1134-F1134</f>
        <v>42.44999999999999</v>
      </c>
      <c r="K1134" s="9"/>
      <c r="L1134" s="9"/>
      <c r="M1134" s="9"/>
    </row>
    <row r="1135" spans="1:13" ht="12.75">
      <c r="A1135" s="1" t="s">
        <v>13</v>
      </c>
      <c r="B1135" s="5" t="s">
        <v>97</v>
      </c>
      <c r="C1135" s="5" t="s">
        <v>65</v>
      </c>
      <c r="D1135" s="5" t="s">
        <v>50</v>
      </c>
      <c r="E1135" s="16">
        <v>558.72</v>
      </c>
      <c r="F1135" s="16">
        <v>499.74</v>
      </c>
      <c r="G1135" s="8"/>
      <c r="H1135" s="9"/>
      <c r="I1135" s="9"/>
      <c r="J1135" s="17">
        <f>E1135-F1135</f>
        <v>58.98000000000002</v>
      </c>
      <c r="K1135" s="9"/>
      <c r="L1135" s="9"/>
      <c r="M1135" s="9"/>
    </row>
    <row r="1136" spans="1:13" ht="12.75">
      <c r="A1136" s="1" t="s">
        <v>13</v>
      </c>
      <c r="B1136" s="5" t="s">
        <v>97</v>
      </c>
      <c r="C1136" s="5" t="s">
        <v>65</v>
      </c>
      <c r="D1136" s="5" t="s">
        <v>17</v>
      </c>
      <c r="E1136" s="16">
        <v>1151.52</v>
      </c>
      <c r="F1136" s="16">
        <v>1028.92</v>
      </c>
      <c r="G1136" s="8"/>
      <c r="H1136" s="9"/>
      <c r="I1136" s="9"/>
      <c r="J1136" s="17">
        <f>E1136-F1136</f>
        <v>122.59999999999991</v>
      </c>
      <c r="K1136" s="9"/>
      <c r="L1136" s="9"/>
      <c r="M1136" s="9"/>
    </row>
    <row r="1137" spans="1:13" ht="12.75">
      <c r="A1137" s="1" t="s">
        <v>13</v>
      </c>
      <c r="B1137" s="5" t="s">
        <v>97</v>
      </c>
      <c r="C1137" s="5" t="s">
        <v>65</v>
      </c>
      <c r="D1137" s="5" t="s">
        <v>18</v>
      </c>
      <c r="E1137" s="16">
        <v>1105.92</v>
      </c>
      <c r="F1137" s="16">
        <v>988.03</v>
      </c>
      <c r="G1137" s="8"/>
      <c r="H1137" s="9"/>
      <c r="I1137" s="9"/>
      <c r="J1137" s="17">
        <f>E1137-F1137</f>
        <v>117.8900000000001</v>
      </c>
      <c r="K1137" s="9"/>
      <c r="L1137" s="9"/>
      <c r="M1137" s="9"/>
    </row>
    <row r="1138" spans="1:13" ht="12.75">
      <c r="A1138" s="1" t="s">
        <v>13</v>
      </c>
      <c r="B1138" s="5" t="s">
        <v>97</v>
      </c>
      <c r="C1138" s="5" t="s">
        <v>65</v>
      </c>
      <c r="D1138" s="5" t="s">
        <v>19</v>
      </c>
      <c r="E1138" s="16">
        <v>535.92</v>
      </c>
      <c r="F1138" s="16">
        <v>479.33</v>
      </c>
      <c r="G1138" s="8"/>
      <c r="H1138" s="9"/>
      <c r="I1138" s="9"/>
      <c r="J1138" s="17">
        <f>E1138-F1138</f>
        <v>56.589999999999975</v>
      </c>
      <c r="K1138" s="9"/>
      <c r="L1138" s="9"/>
      <c r="M1138" s="9"/>
    </row>
    <row r="1139" spans="1:13" ht="12.75">
      <c r="A1139" s="1" t="s">
        <v>13</v>
      </c>
      <c r="B1139" s="5" t="s">
        <v>97</v>
      </c>
      <c r="C1139" s="5" t="s">
        <v>65</v>
      </c>
      <c r="D1139" s="5" t="s">
        <v>21</v>
      </c>
      <c r="E1139" s="16">
        <v>20637.14</v>
      </c>
      <c r="F1139" s="16">
        <v>18365.45</v>
      </c>
      <c r="G1139" s="8"/>
      <c r="H1139" s="9"/>
      <c r="I1139" s="9"/>
      <c r="J1139" s="17">
        <f>E1139-F1139</f>
        <v>2271.6899999999987</v>
      </c>
      <c r="K1139" s="9">
        <f>42.42*12</f>
        <v>509.04</v>
      </c>
      <c r="L1139" s="9"/>
      <c r="M1139" s="9"/>
    </row>
    <row r="1140" spans="1:13" ht="12.75">
      <c r="A1140" s="1" t="s">
        <v>13</v>
      </c>
      <c r="B1140" s="5" t="s">
        <v>97</v>
      </c>
      <c r="C1140" s="5" t="s">
        <v>65</v>
      </c>
      <c r="D1140" s="5" t="s">
        <v>22</v>
      </c>
      <c r="E1140" s="16">
        <v>593.04</v>
      </c>
      <c r="F1140" s="16">
        <v>529.36</v>
      </c>
      <c r="G1140" s="8"/>
      <c r="H1140" s="9"/>
      <c r="I1140" s="9"/>
      <c r="J1140" s="17">
        <f>E1140-F1140</f>
        <v>63.67999999999995</v>
      </c>
      <c r="K1140" s="9"/>
      <c r="L1140" s="9"/>
      <c r="M1140" s="9"/>
    </row>
    <row r="1141" spans="1:13" ht="12.75">
      <c r="A1141" s="1" t="s">
        <v>13</v>
      </c>
      <c r="B1141" s="5" t="s">
        <v>97</v>
      </c>
      <c r="C1141" s="5" t="s">
        <v>65</v>
      </c>
      <c r="D1141" s="5" t="s">
        <v>23</v>
      </c>
      <c r="E1141" s="16">
        <v>2587.92</v>
      </c>
      <c r="F1141" s="16">
        <v>2312.03</v>
      </c>
      <c r="G1141" s="8"/>
      <c r="H1141" s="9"/>
      <c r="I1141" s="9"/>
      <c r="J1141" s="17">
        <f>E1141-F1141</f>
        <v>275.8899999999999</v>
      </c>
      <c r="K1141" s="9"/>
      <c r="L1141" s="9"/>
      <c r="M1141" s="9"/>
    </row>
    <row r="1142" spans="1:13" ht="12.75">
      <c r="A1142" s="1" t="s">
        <v>13</v>
      </c>
      <c r="B1142" s="5" t="s">
        <v>97</v>
      </c>
      <c r="C1142" s="5" t="s">
        <v>65</v>
      </c>
      <c r="D1142" s="5" t="s">
        <v>24</v>
      </c>
      <c r="E1142" s="16">
        <v>11.52</v>
      </c>
      <c r="F1142" s="16">
        <v>11.52</v>
      </c>
      <c r="G1142" s="8"/>
      <c r="H1142" s="9"/>
      <c r="I1142" s="9"/>
      <c r="J1142" s="17">
        <f>E1142-F1142</f>
        <v>0</v>
      </c>
      <c r="K1142" s="9"/>
      <c r="L1142" s="9"/>
      <c r="M1142" s="9"/>
    </row>
    <row r="1143" spans="1:13" ht="12.75">
      <c r="A1143" s="1" t="s">
        <v>13</v>
      </c>
      <c r="B1143" s="5" t="s">
        <v>97</v>
      </c>
      <c r="C1143" s="5" t="s">
        <v>65</v>
      </c>
      <c r="D1143" s="5" t="s">
        <v>25</v>
      </c>
      <c r="E1143" s="16">
        <v>11092.32</v>
      </c>
      <c r="F1143" s="16">
        <v>9911</v>
      </c>
      <c r="G1143" s="8"/>
      <c r="H1143" s="9"/>
      <c r="I1143" s="9"/>
      <c r="J1143" s="17">
        <f>E1143-F1143</f>
        <v>1181.3199999999997</v>
      </c>
      <c r="K1143" s="9"/>
      <c r="L1143" s="9"/>
      <c r="M1143" s="9"/>
    </row>
    <row r="1144" spans="1:13" ht="12.75">
      <c r="A1144" s="1" t="s">
        <v>13</v>
      </c>
      <c r="B1144" s="5" t="s">
        <v>97</v>
      </c>
      <c r="C1144" s="5" t="s">
        <v>65</v>
      </c>
      <c r="D1144" s="10" t="s">
        <v>26</v>
      </c>
      <c r="E1144" s="11">
        <v>9313.92</v>
      </c>
      <c r="F1144" s="11">
        <v>8321.23</v>
      </c>
      <c r="G1144" s="8">
        <v>0</v>
      </c>
      <c r="H1144" s="17">
        <f>E1144-G1144</f>
        <v>9313.92</v>
      </c>
      <c r="I1144" s="9"/>
      <c r="J1144" s="17">
        <f>E1144-F1144</f>
        <v>992.6900000000005</v>
      </c>
      <c r="K1144" s="9"/>
      <c r="L1144" s="9"/>
      <c r="M1144" s="9"/>
    </row>
    <row r="1145" spans="1:13" ht="12.75">
      <c r="A1145" s="1" t="s">
        <v>13</v>
      </c>
      <c r="B1145" s="5" t="s">
        <v>97</v>
      </c>
      <c r="C1145" s="18" t="s">
        <v>65</v>
      </c>
      <c r="D1145" s="18" t="s">
        <v>28</v>
      </c>
      <c r="E1145" s="19">
        <v>8196.72</v>
      </c>
      <c r="F1145" s="19">
        <v>7321.94</v>
      </c>
      <c r="G1145" s="8"/>
      <c r="H1145" s="9"/>
      <c r="I1145" s="9"/>
      <c r="J1145" s="17">
        <f>E1145-F1145</f>
        <v>874.7799999999997</v>
      </c>
      <c r="K1145" s="9"/>
      <c r="L1145" s="9"/>
      <c r="M1145" s="9"/>
    </row>
    <row r="1146" spans="1:13" ht="12.75">
      <c r="A1146" s="1" t="s">
        <v>13</v>
      </c>
      <c r="B1146" s="5" t="s">
        <v>97</v>
      </c>
      <c r="C1146" s="5" t="s">
        <v>65</v>
      </c>
      <c r="D1146" s="5" t="s">
        <v>54</v>
      </c>
      <c r="E1146" s="16">
        <v>4092.72</v>
      </c>
      <c r="F1146" s="16">
        <v>3656.49</v>
      </c>
      <c r="G1146" s="8"/>
      <c r="H1146" s="9"/>
      <c r="I1146" s="9"/>
      <c r="J1146" s="17">
        <f>E1146-F1146</f>
        <v>436.23</v>
      </c>
      <c r="K1146" s="9"/>
      <c r="L1146" s="9"/>
      <c r="M1146" s="9"/>
    </row>
    <row r="1147" spans="1:13" ht="12.75">
      <c r="A1147" s="1" t="s">
        <v>13</v>
      </c>
      <c r="B1147" s="5" t="s">
        <v>97</v>
      </c>
      <c r="C1147" s="5" t="s">
        <v>65</v>
      </c>
      <c r="D1147" s="5" t="s">
        <v>29</v>
      </c>
      <c r="E1147" s="16">
        <v>131.04</v>
      </c>
      <c r="F1147" s="16">
        <v>116.8</v>
      </c>
      <c r="G1147" s="8"/>
      <c r="H1147" s="9"/>
      <c r="I1147" s="9"/>
      <c r="J1147" s="17">
        <f>E1147-F1147</f>
        <v>14.239999999999995</v>
      </c>
      <c r="K1147" s="9"/>
      <c r="L1147" s="9"/>
      <c r="M1147" s="9"/>
    </row>
    <row r="1148" spans="1:13" ht="12.75">
      <c r="A1148" s="1" t="s">
        <v>13</v>
      </c>
      <c r="B1148" s="5" t="s">
        <v>97</v>
      </c>
      <c r="C1148" s="5" t="s">
        <v>65</v>
      </c>
      <c r="D1148" s="5" t="s">
        <v>30</v>
      </c>
      <c r="E1148" s="16">
        <v>12188.3</v>
      </c>
      <c r="F1148" s="16">
        <v>10847.6</v>
      </c>
      <c r="G1148" s="8"/>
      <c r="H1148" s="9"/>
      <c r="I1148" s="9"/>
      <c r="J1148" s="17">
        <f>E1148-F1148</f>
        <v>1340.699999999999</v>
      </c>
      <c r="K1148" s="9">
        <f>K1139</f>
        <v>509.04</v>
      </c>
      <c r="L1148" s="9"/>
      <c r="M1148" s="9"/>
    </row>
    <row r="1149" spans="1:13" ht="12.75">
      <c r="A1149" s="1" t="s">
        <v>13</v>
      </c>
      <c r="B1149" s="5" t="s">
        <v>97</v>
      </c>
      <c r="C1149" s="5" t="s">
        <v>65</v>
      </c>
      <c r="D1149" s="5" t="s">
        <v>31</v>
      </c>
      <c r="E1149" s="16">
        <v>85226.4</v>
      </c>
      <c r="F1149" s="16">
        <v>76068.82</v>
      </c>
      <c r="G1149" s="8"/>
      <c r="H1149" s="9"/>
      <c r="I1149" s="9"/>
      <c r="J1149" s="17">
        <f>E1149-F1149</f>
        <v>9157.579999999987</v>
      </c>
      <c r="K1149" s="9"/>
      <c r="L1149" s="9"/>
      <c r="M1149" s="9"/>
    </row>
    <row r="1150" spans="1:13" ht="12.75">
      <c r="A1150" s="1" t="s">
        <v>13</v>
      </c>
      <c r="B1150" s="5" t="s">
        <v>97</v>
      </c>
      <c r="C1150" s="5" t="s">
        <v>65</v>
      </c>
      <c r="D1150" s="5" t="s">
        <v>33</v>
      </c>
      <c r="E1150" s="16">
        <v>661.2</v>
      </c>
      <c r="F1150" s="16">
        <v>590.46</v>
      </c>
      <c r="G1150" s="8"/>
      <c r="H1150" s="9"/>
      <c r="I1150" s="9"/>
      <c r="J1150" s="17">
        <f>E1150-F1150</f>
        <v>70.74000000000001</v>
      </c>
      <c r="K1150" s="9"/>
      <c r="L1150" s="9"/>
      <c r="M1150" s="9"/>
    </row>
    <row r="1151" spans="1:13" ht="12.75">
      <c r="A1151" s="1" t="s">
        <v>13</v>
      </c>
      <c r="B1151" s="5" t="s">
        <v>97</v>
      </c>
      <c r="C1151" s="5" t="s">
        <v>65</v>
      </c>
      <c r="D1151" s="5" t="s">
        <v>37</v>
      </c>
      <c r="E1151" s="16">
        <v>162667.36</v>
      </c>
      <c r="F1151" s="16">
        <v>145143.64</v>
      </c>
      <c r="G1151" s="8"/>
      <c r="H1151" s="9"/>
      <c r="I1151" s="9"/>
      <c r="J1151" s="17">
        <f>E1151-F1151</f>
        <v>17523.719999999972</v>
      </c>
      <c r="K1151" s="9"/>
      <c r="L1151" s="9"/>
      <c r="M1151" s="9"/>
    </row>
    <row r="1152" spans="2:13" ht="12.75">
      <c r="B1152" s="5"/>
      <c r="C1152" s="5"/>
      <c r="D1152" s="10" t="s">
        <v>38</v>
      </c>
      <c r="E1152" s="11">
        <f>E1133+E1134+E1135+E1136+E1137+E1138+E1140+E1141+E1142+E1143+E1146+E1150</f>
        <v>26973.84</v>
      </c>
      <c r="F1152" s="11">
        <f>F1133+F1134+F1135+F1136+F1137+F1138+F1140+F1141+F1142+F1143+F1146+F1150</f>
        <v>24101.799999999996</v>
      </c>
      <c r="G1152" s="8"/>
      <c r="H1152" s="9"/>
      <c r="I1152" s="9"/>
      <c r="J1152" s="17">
        <f>E1152-F1152</f>
        <v>2872.0400000000045</v>
      </c>
      <c r="K1152" s="9"/>
      <c r="L1152" s="9"/>
      <c r="M1152" s="9"/>
    </row>
    <row r="1153" spans="2:13" ht="12.75">
      <c r="B1153" s="5"/>
      <c r="C1153" s="5"/>
      <c r="D1153" s="10" t="s">
        <v>51</v>
      </c>
      <c r="E1153" s="11">
        <f>E1152+E1145+E1144</f>
        <v>44484.479999999996</v>
      </c>
      <c r="F1153" s="11">
        <f>F1152+F1145+F1144</f>
        <v>39744.969999999994</v>
      </c>
      <c r="G1153" s="8"/>
      <c r="H1153" s="9"/>
      <c r="I1153" s="9"/>
      <c r="J1153" s="17">
        <f>E1153-F1153</f>
        <v>4739.510000000002</v>
      </c>
      <c r="K1153" s="9"/>
      <c r="L1153" s="9"/>
      <c r="M1153" s="9"/>
    </row>
    <row r="1154" spans="1:13" ht="12.75">
      <c r="A1154" s="1" t="s">
        <v>13</v>
      </c>
      <c r="B1154" s="5" t="s">
        <v>97</v>
      </c>
      <c r="C1154" s="5" t="s">
        <v>100</v>
      </c>
      <c r="D1154" s="5" t="s">
        <v>16</v>
      </c>
      <c r="E1154" s="16">
        <v>7751.1</v>
      </c>
      <c r="F1154" s="16">
        <v>6712.79</v>
      </c>
      <c r="G1154" s="8"/>
      <c r="H1154" s="9"/>
      <c r="I1154" s="9"/>
      <c r="J1154" s="17">
        <f>E1154-F1154</f>
        <v>1038.3100000000004</v>
      </c>
      <c r="K1154" s="9"/>
      <c r="L1154" s="9"/>
      <c r="M1154" s="9"/>
    </row>
    <row r="1155" spans="1:13" ht="12.75">
      <c r="A1155" s="1" t="s">
        <v>13</v>
      </c>
      <c r="B1155" s="5" t="s">
        <v>97</v>
      </c>
      <c r="C1155" s="5" t="s">
        <v>100</v>
      </c>
      <c r="D1155" s="5" t="s">
        <v>49</v>
      </c>
      <c r="E1155" s="16">
        <v>739.2</v>
      </c>
      <c r="F1155" s="16">
        <v>640.33</v>
      </c>
      <c r="G1155" s="8"/>
      <c r="H1155" s="9"/>
      <c r="I1155" s="9"/>
      <c r="J1155" s="17">
        <f>E1155-F1155</f>
        <v>98.87</v>
      </c>
      <c r="K1155" s="9"/>
      <c r="L1155" s="9"/>
      <c r="M1155" s="9"/>
    </row>
    <row r="1156" spans="1:13" ht="12.75">
      <c r="A1156" s="1" t="s">
        <v>13</v>
      </c>
      <c r="B1156" s="5" t="s">
        <v>97</v>
      </c>
      <c r="C1156" s="5" t="s">
        <v>100</v>
      </c>
      <c r="D1156" s="5" t="s">
        <v>50</v>
      </c>
      <c r="E1156" s="16">
        <v>1035.06</v>
      </c>
      <c r="F1156" s="16">
        <v>897.71</v>
      </c>
      <c r="G1156" s="8"/>
      <c r="H1156" s="9"/>
      <c r="I1156" s="9"/>
      <c r="J1156" s="17">
        <f>E1156-F1156</f>
        <v>137.3499999999999</v>
      </c>
      <c r="K1156" s="9"/>
      <c r="L1156" s="9"/>
      <c r="M1156" s="9"/>
    </row>
    <row r="1157" spans="1:13" ht="12.75">
      <c r="A1157" s="1" t="s">
        <v>13</v>
      </c>
      <c r="B1157" s="5" t="s">
        <v>97</v>
      </c>
      <c r="C1157" s="5" t="s">
        <v>100</v>
      </c>
      <c r="D1157" s="5" t="s">
        <v>17</v>
      </c>
      <c r="E1157" s="16">
        <v>2133.3</v>
      </c>
      <c r="F1157" s="16">
        <v>1847.62</v>
      </c>
      <c r="G1157" s="8"/>
      <c r="H1157" s="9"/>
      <c r="I1157" s="9"/>
      <c r="J1157" s="17">
        <f>E1157-F1157</f>
        <v>285.6800000000003</v>
      </c>
      <c r="K1157" s="9"/>
      <c r="L1157" s="9"/>
      <c r="M1157" s="9"/>
    </row>
    <row r="1158" spans="1:13" ht="12.75">
      <c r="A1158" s="1" t="s">
        <v>13</v>
      </c>
      <c r="B1158" s="5" t="s">
        <v>97</v>
      </c>
      <c r="C1158" s="5" t="s">
        <v>100</v>
      </c>
      <c r="D1158" s="5" t="s">
        <v>18</v>
      </c>
      <c r="E1158" s="16">
        <v>2048.7</v>
      </c>
      <c r="F1158" s="16">
        <v>1774.02</v>
      </c>
      <c r="G1158" s="8"/>
      <c r="H1158" s="9"/>
      <c r="I1158" s="9"/>
      <c r="J1158" s="17">
        <f>E1158-F1158</f>
        <v>274.67999999999984</v>
      </c>
      <c r="K1158" s="9"/>
      <c r="L1158" s="9"/>
      <c r="M1158" s="9"/>
    </row>
    <row r="1159" spans="1:13" ht="12.75">
      <c r="A1159" s="1" t="s">
        <v>13</v>
      </c>
      <c r="B1159" s="5" t="s">
        <v>97</v>
      </c>
      <c r="C1159" s="5" t="s">
        <v>100</v>
      </c>
      <c r="D1159" s="5" t="s">
        <v>19</v>
      </c>
      <c r="E1159" s="16">
        <v>992.7</v>
      </c>
      <c r="F1159" s="16">
        <v>860.82</v>
      </c>
      <c r="G1159" s="8"/>
      <c r="H1159" s="9"/>
      <c r="I1159" s="9"/>
      <c r="J1159" s="17">
        <f>E1159-F1159</f>
        <v>131.88</v>
      </c>
      <c r="K1159" s="9"/>
      <c r="L1159" s="9"/>
      <c r="M1159" s="9"/>
    </row>
    <row r="1160" spans="1:13" ht="12.75">
      <c r="A1160" s="1" t="s">
        <v>13</v>
      </c>
      <c r="B1160" s="5" t="s">
        <v>97</v>
      </c>
      <c r="C1160" s="5" t="s">
        <v>100</v>
      </c>
      <c r="D1160" s="5" t="s">
        <v>21</v>
      </c>
      <c r="E1160" s="16">
        <v>23241.05</v>
      </c>
      <c r="F1160" s="16">
        <v>20166.28</v>
      </c>
      <c r="G1160" s="8"/>
      <c r="H1160" s="9"/>
      <c r="I1160" s="9"/>
      <c r="J1160" s="17">
        <f>E1160-F1160</f>
        <v>3074.7700000000004</v>
      </c>
      <c r="K1160" s="9">
        <f>K1169</f>
        <v>644.4000000000001</v>
      </c>
      <c r="L1160" s="9"/>
      <c r="M1160" s="9"/>
    </row>
    <row r="1161" spans="1:13" ht="12.75">
      <c r="A1161" s="1" t="s">
        <v>13</v>
      </c>
      <c r="B1161" s="5" t="s">
        <v>97</v>
      </c>
      <c r="C1161" s="5" t="s">
        <v>100</v>
      </c>
      <c r="D1161" s="5" t="s">
        <v>22</v>
      </c>
      <c r="E1161" s="16">
        <v>1098.36</v>
      </c>
      <c r="F1161" s="16">
        <v>950.02</v>
      </c>
      <c r="G1161" s="8"/>
      <c r="H1161" s="9"/>
      <c r="I1161" s="9"/>
      <c r="J1161" s="17">
        <f>E1161-F1161</f>
        <v>148.33999999999992</v>
      </c>
      <c r="K1161" s="9"/>
      <c r="L1161" s="9"/>
      <c r="M1161" s="9"/>
    </row>
    <row r="1162" spans="1:13" ht="12.75">
      <c r="A1162" s="1" t="s">
        <v>13</v>
      </c>
      <c r="B1162" s="5" t="s">
        <v>97</v>
      </c>
      <c r="C1162" s="5" t="s">
        <v>100</v>
      </c>
      <c r="D1162" s="5" t="s">
        <v>23</v>
      </c>
      <c r="E1162" s="16">
        <v>4794.3</v>
      </c>
      <c r="F1162" s="16">
        <v>4151.54</v>
      </c>
      <c r="G1162" s="8"/>
      <c r="H1162" s="9"/>
      <c r="I1162" s="9"/>
      <c r="J1162" s="17">
        <f>E1162-F1162</f>
        <v>642.7600000000002</v>
      </c>
      <c r="K1162" s="9"/>
      <c r="L1162" s="9"/>
      <c r="M1162" s="9"/>
    </row>
    <row r="1163" spans="1:13" ht="12.75">
      <c r="A1163" s="1" t="s">
        <v>13</v>
      </c>
      <c r="B1163" s="5" t="s">
        <v>97</v>
      </c>
      <c r="C1163" s="5" t="s">
        <v>100</v>
      </c>
      <c r="D1163" s="5" t="s">
        <v>24</v>
      </c>
      <c r="E1163" s="16">
        <v>21</v>
      </c>
      <c r="F1163" s="16">
        <v>21</v>
      </c>
      <c r="G1163" s="8"/>
      <c r="H1163" s="9"/>
      <c r="I1163" s="9"/>
      <c r="J1163" s="17">
        <f>E1163-F1163</f>
        <v>0</v>
      </c>
      <c r="K1163" s="9"/>
      <c r="L1163" s="9"/>
      <c r="M1163" s="9"/>
    </row>
    <row r="1164" spans="1:13" ht="12.75">
      <c r="A1164" s="1" t="s">
        <v>13</v>
      </c>
      <c r="B1164" s="5" t="s">
        <v>97</v>
      </c>
      <c r="C1164" s="5" t="s">
        <v>100</v>
      </c>
      <c r="D1164" s="5" t="s">
        <v>25</v>
      </c>
      <c r="E1164" s="16">
        <v>20549.7</v>
      </c>
      <c r="F1164" s="16">
        <v>17797.49</v>
      </c>
      <c r="G1164" s="8"/>
      <c r="H1164" s="9"/>
      <c r="I1164" s="9"/>
      <c r="J1164" s="17">
        <f>E1164-F1164</f>
        <v>2752.209999999999</v>
      </c>
      <c r="K1164" s="9"/>
      <c r="L1164" s="9"/>
      <c r="M1164" s="9"/>
    </row>
    <row r="1165" spans="1:13" ht="12.75">
      <c r="A1165" s="1" t="s">
        <v>13</v>
      </c>
      <c r="B1165" s="5" t="s">
        <v>97</v>
      </c>
      <c r="C1165" s="5" t="s">
        <v>100</v>
      </c>
      <c r="D1165" s="10" t="s">
        <v>26</v>
      </c>
      <c r="E1165" s="11">
        <v>17254.8</v>
      </c>
      <c r="F1165" s="11">
        <v>14942.08</v>
      </c>
      <c r="G1165" s="8">
        <v>26463.84</v>
      </c>
      <c r="H1165" s="17">
        <f>E1165-G1165</f>
        <v>-9209.04</v>
      </c>
      <c r="I1165" s="9"/>
      <c r="J1165" s="17">
        <f>E1165-F1165</f>
        <v>2312.7199999999993</v>
      </c>
      <c r="K1165" s="9"/>
      <c r="L1165" s="9"/>
      <c r="M1165" s="9"/>
    </row>
    <row r="1166" spans="1:13" ht="12.75">
      <c r="A1166" s="1" t="s">
        <v>13</v>
      </c>
      <c r="B1166" s="5" t="s">
        <v>97</v>
      </c>
      <c r="C1166" s="18" t="s">
        <v>100</v>
      </c>
      <c r="D1166" s="18" t="s">
        <v>28</v>
      </c>
      <c r="E1166" s="19">
        <v>15185.1</v>
      </c>
      <c r="F1166" s="19">
        <v>13147.05</v>
      </c>
      <c r="G1166" s="8"/>
      <c r="H1166" s="9"/>
      <c r="I1166" s="9"/>
      <c r="J1166" s="17">
        <f>E1166-F1166</f>
        <v>2038.050000000001</v>
      </c>
      <c r="K1166" s="9"/>
      <c r="L1166" s="9"/>
      <c r="M1166" s="9"/>
    </row>
    <row r="1167" spans="1:13" ht="12.75">
      <c r="A1167" s="1" t="s">
        <v>13</v>
      </c>
      <c r="B1167" s="5" t="s">
        <v>97</v>
      </c>
      <c r="C1167" s="5" t="s">
        <v>100</v>
      </c>
      <c r="D1167" s="5" t="s">
        <v>54</v>
      </c>
      <c r="E1167" s="16">
        <v>7582.26</v>
      </c>
      <c r="F1167" s="16">
        <v>6565.96</v>
      </c>
      <c r="G1167" s="8"/>
      <c r="H1167" s="9"/>
      <c r="I1167" s="9"/>
      <c r="J1167" s="17">
        <f>E1167-F1167</f>
        <v>1016.3000000000002</v>
      </c>
      <c r="K1167" s="9"/>
      <c r="L1167" s="9"/>
      <c r="M1167" s="9"/>
    </row>
    <row r="1168" spans="1:13" ht="12.75">
      <c r="A1168" s="1" t="s">
        <v>13</v>
      </c>
      <c r="B1168" s="5" t="s">
        <v>97</v>
      </c>
      <c r="C1168" s="5" t="s">
        <v>100</v>
      </c>
      <c r="D1168" s="5" t="s">
        <v>29</v>
      </c>
      <c r="E1168" s="16">
        <v>251.82</v>
      </c>
      <c r="F1168" s="16">
        <v>217.43</v>
      </c>
      <c r="G1168" s="8"/>
      <c r="H1168" s="9"/>
      <c r="I1168" s="9"/>
      <c r="J1168" s="17">
        <f>E1168-F1168</f>
        <v>34.389999999999986</v>
      </c>
      <c r="K1168" s="9"/>
      <c r="L1168" s="9"/>
      <c r="M1168" s="9"/>
    </row>
    <row r="1169" spans="1:13" ht="12.75">
      <c r="A1169" s="1" t="s">
        <v>13</v>
      </c>
      <c r="B1169" s="5" t="s">
        <v>97</v>
      </c>
      <c r="C1169" s="5" t="s">
        <v>100</v>
      </c>
      <c r="D1169" s="5" t="s">
        <v>30</v>
      </c>
      <c r="E1169" s="16">
        <v>13727.19</v>
      </c>
      <c r="F1169" s="16">
        <v>11911.64</v>
      </c>
      <c r="G1169" s="8"/>
      <c r="H1169" s="9"/>
      <c r="I1169" s="9"/>
      <c r="J1169" s="17">
        <f>E1169-F1169</f>
        <v>1815.550000000001</v>
      </c>
      <c r="K1169" s="9">
        <f>53.7*12</f>
        <v>644.4000000000001</v>
      </c>
      <c r="L1169" s="9"/>
      <c r="M1169" s="9"/>
    </row>
    <row r="1170" spans="1:13" ht="12.75">
      <c r="A1170" s="1" t="s">
        <v>13</v>
      </c>
      <c r="B1170" s="5" t="s">
        <v>97</v>
      </c>
      <c r="C1170" s="5" t="s">
        <v>100</v>
      </c>
      <c r="D1170" s="5" t="s">
        <v>31</v>
      </c>
      <c r="E1170" s="16">
        <v>157893.3</v>
      </c>
      <c r="F1170" s="16">
        <v>136556.71</v>
      </c>
      <c r="G1170" s="8"/>
      <c r="H1170" s="9"/>
      <c r="I1170" s="9"/>
      <c r="J1170" s="17">
        <f>E1170-F1170</f>
        <v>21336.589999999997</v>
      </c>
      <c r="K1170" s="9"/>
      <c r="L1170" s="9"/>
      <c r="M1170" s="9"/>
    </row>
    <row r="1171" spans="1:13" ht="12.75">
      <c r="A1171" s="1" t="s">
        <v>13</v>
      </c>
      <c r="B1171" s="5" t="s">
        <v>97</v>
      </c>
      <c r="C1171" s="5" t="s">
        <v>100</v>
      </c>
      <c r="D1171" s="5" t="s">
        <v>33</v>
      </c>
      <c r="E1171" s="16">
        <v>1224.9</v>
      </c>
      <c r="F1171" s="16">
        <v>1060.09</v>
      </c>
      <c r="G1171" s="8"/>
      <c r="H1171" s="9"/>
      <c r="I1171" s="9"/>
      <c r="J1171" s="17">
        <f>E1171-F1171</f>
        <v>164.81000000000017</v>
      </c>
      <c r="K1171" s="9"/>
      <c r="L1171" s="9"/>
      <c r="M1171" s="9"/>
    </row>
    <row r="1172" spans="1:13" ht="12.75">
      <c r="A1172" s="1" t="s">
        <v>13</v>
      </c>
      <c r="B1172" s="5" t="s">
        <v>97</v>
      </c>
      <c r="C1172" s="5" t="s">
        <v>100</v>
      </c>
      <c r="D1172" s="5" t="s">
        <v>37</v>
      </c>
      <c r="E1172" s="16">
        <v>277523.84</v>
      </c>
      <c r="F1172" s="16">
        <v>240220.58</v>
      </c>
      <c r="G1172" s="8"/>
      <c r="H1172" s="9"/>
      <c r="I1172" s="9"/>
      <c r="J1172" s="17">
        <f>E1172-F1172</f>
        <v>37303.26000000004</v>
      </c>
      <c r="K1172" s="9"/>
      <c r="L1172" s="9"/>
      <c r="M1172" s="9"/>
    </row>
    <row r="1173" spans="2:13" ht="12.75">
      <c r="B1173" s="5"/>
      <c r="C1173" s="5"/>
      <c r="D1173" s="10" t="s">
        <v>38</v>
      </c>
      <c r="E1173" s="11">
        <f>E1154+E1155+E1156+E1157+E1158+E1159+E1161+E1162+E1163+E1164+E1167+E1171</f>
        <v>49970.58</v>
      </c>
      <c r="F1173" s="11">
        <f>F1154+F1155+F1156+F1157+F1158+F1159+F1161+F1162+F1163+F1164+F1167+F1171</f>
        <v>43279.39</v>
      </c>
      <c r="G1173" s="8"/>
      <c r="H1173" s="9"/>
      <c r="I1173" s="9"/>
      <c r="J1173" s="17">
        <f>E1173-F1173</f>
        <v>6691.190000000002</v>
      </c>
      <c r="K1173" s="9"/>
      <c r="L1173" s="9"/>
      <c r="M1173" s="9"/>
    </row>
    <row r="1174" spans="2:13" ht="12.75">
      <c r="B1174" s="5"/>
      <c r="C1174" s="5"/>
      <c r="D1174" s="10" t="s">
        <v>51</v>
      </c>
      <c r="E1174" s="11">
        <f>E1173+E1166+E1165</f>
        <v>82410.48</v>
      </c>
      <c r="F1174" s="11">
        <f>F1173+F1166+F1165</f>
        <v>71368.52</v>
      </c>
      <c r="G1174" s="8"/>
      <c r="H1174" s="9"/>
      <c r="I1174" s="9"/>
      <c r="J1174" s="17">
        <f>E1174-F1174</f>
        <v>11041.959999999992</v>
      </c>
      <c r="K1174" s="9"/>
      <c r="L1174" s="9"/>
      <c r="M1174" s="9"/>
    </row>
    <row r="1175" spans="1:13" ht="12.75">
      <c r="A1175" s="1" t="s">
        <v>13</v>
      </c>
      <c r="B1175" s="5" t="s">
        <v>97</v>
      </c>
      <c r="C1175" s="5" t="s">
        <v>101</v>
      </c>
      <c r="D1175" s="5" t="s">
        <v>16</v>
      </c>
      <c r="E1175" s="16">
        <v>23041.74</v>
      </c>
      <c r="F1175" s="16">
        <v>20058.11</v>
      </c>
      <c r="G1175" s="8"/>
      <c r="H1175" s="9"/>
      <c r="I1175" s="9"/>
      <c r="J1175" s="17">
        <f>E1175-F1175</f>
        <v>2983.630000000001</v>
      </c>
      <c r="K1175" s="9"/>
      <c r="L1175" s="9"/>
      <c r="M1175" s="9"/>
    </row>
    <row r="1176" spans="1:13" ht="12.75">
      <c r="A1176" s="1" t="s">
        <v>13</v>
      </c>
      <c r="B1176" s="5" t="s">
        <v>97</v>
      </c>
      <c r="C1176" s="5" t="s">
        <v>101</v>
      </c>
      <c r="D1176" s="5" t="s">
        <v>49</v>
      </c>
      <c r="E1176" s="16">
        <v>2197.32</v>
      </c>
      <c r="F1176" s="16">
        <v>1913.14</v>
      </c>
      <c r="G1176" s="8"/>
      <c r="H1176" s="9"/>
      <c r="I1176" s="9"/>
      <c r="J1176" s="17">
        <f>E1176-F1176</f>
        <v>284.18000000000006</v>
      </c>
      <c r="K1176" s="9"/>
      <c r="L1176" s="9"/>
      <c r="M1176" s="9"/>
    </row>
    <row r="1177" spans="1:13" ht="12.75">
      <c r="A1177" s="1" t="s">
        <v>13</v>
      </c>
      <c r="B1177" s="5" t="s">
        <v>97</v>
      </c>
      <c r="C1177" s="5" t="s">
        <v>101</v>
      </c>
      <c r="D1177" s="5" t="s">
        <v>50</v>
      </c>
      <c r="E1177" s="16">
        <v>3076.68</v>
      </c>
      <c r="F1177" s="16">
        <v>2681.43</v>
      </c>
      <c r="G1177" s="8"/>
      <c r="H1177" s="9"/>
      <c r="I1177" s="9"/>
      <c r="J1177" s="17">
        <f>E1177-F1177</f>
        <v>395.25</v>
      </c>
      <c r="K1177" s="9"/>
      <c r="L1177" s="9"/>
      <c r="M1177" s="9"/>
    </row>
    <row r="1178" spans="1:13" ht="12.75">
      <c r="A1178" s="1" t="s">
        <v>13</v>
      </c>
      <c r="B1178" s="5" t="s">
        <v>97</v>
      </c>
      <c r="C1178" s="5" t="s">
        <v>101</v>
      </c>
      <c r="D1178" s="5" t="s">
        <v>17</v>
      </c>
      <c r="E1178" s="16">
        <v>6341.28</v>
      </c>
      <c r="F1178" s="16">
        <v>5520.34</v>
      </c>
      <c r="G1178" s="8"/>
      <c r="H1178" s="9"/>
      <c r="I1178" s="9"/>
      <c r="J1178" s="17">
        <f>E1178-F1178</f>
        <v>820.9399999999996</v>
      </c>
      <c r="K1178" s="9"/>
      <c r="L1178" s="9"/>
      <c r="M1178" s="9"/>
    </row>
    <row r="1179" spans="1:13" ht="12.75">
      <c r="A1179" s="1" t="s">
        <v>13</v>
      </c>
      <c r="B1179" s="5" t="s">
        <v>97</v>
      </c>
      <c r="C1179" s="5" t="s">
        <v>101</v>
      </c>
      <c r="D1179" s="5" t="s">
        <v>18</v>
      </c>
      <c r="E1179" s="16">
        <v>6090.06</v>
      </c>
      <c r="F1179" s="16">
        <v>5300.83</v>
      </c>
      <c r="G1179" s="8"/>
      <c r="H1179" s="9"/>
      <c r="I1179" s="9"/>
      <c r="J1179" s="17">
        <f>E1179-F1179</f>
        <v>789.2300000000005</v>
      </c>
      <c r="K1179" s="9"/>
      <c r="L1179" s="9"/>
      <c r="M1179" s="9"/>
    </row>
    <row r="1180" spans="1:13" ht="12.75">
      <c r="A1180" s="1" t="s">
        <v>13</v>
      </c>
      <c r="B1180" s="5" t="s">
        <v>97</v>
      </c>
      <c r="C1180" s="5" t="s">
        <v>101</v>
      </c>
      <c r="D1180" s="5" t="s">
        <v>19</v>
      </c>
      <c r="E1180" s="16">
        <v>2950.98</v>
      </c>
      <c r="F1180" s="16">
        <v>2571.65</v>
      </c>
      <c r="G1180" s="8"/>
      <c r="H1180" s="9"/>
      <c r="I1180" s="9"/>
      <c r="J1180" s="17">
        <f>E1180-F1180</f>
        <v>379.3299999999999</v>
      </c>
      <c r="K1180" s="9"/>
      <c r="L1180" s="9"/>
      <c r="M1180" s="9"/>
    </row>
    <row r="1181" spans="1:13" ht="12.75">
      <c r="A1181" s="1" t="s">
        <v>13</v>
      </c>
      <c r="B1181" s="5" t="s">
        <v>97</v>
      </c>
      <c r="C1181" s="5" t="s">
        <v>101</v>
      </c>
      <c r="D1181" s="5" t="s">
        <v>20</v>
      </c>
      <c r="E1181" s="16">
        <v>690.78</v>
      </c>
      <c r="F1181" s="16">
        <v>596.79</v>
      </c>
      <c r="G1181" s="8"/>
      <c r="H1181" s="9"/>
      <c r="I1181" s="9"/>
      <c r="J1181" s="17">
        <f>E1181-F1181</f>
        <v>93.99000000000001</v>
      </c>
      <c r="K1181" s="9"/>
      <c r="L1181" s="9"/>
      <c r="M1181" s="9"/>
    </row>
    <row r="1182" spans="1:13" ht="12.75">
      <c r="A1182" s="1" t="s">
        <v>13</v>
      </c>
      <c r="B1182" s="5" t="s">
        <v>97</v>
      </c>
      <c r="C1182" s="5" t="s">
        <v>101</v>
      </c>
      <c r="D1182" s="5" t="s">
        <v>21</v>
      </c>
      <c r="E1182" s="16">
        <v>78604.08</v>
      </c>
      <c r="F1182" s="16">
        <v>66188.91</v>
      </c>
      <c r="G1182" s="8"/>
      <c r="H1182" s="9"/>
      <c r="I1182" s="9"/>
      <c r="J1182" s="17">
        <f>E1182-F1182</f>
        <v>12415.169999999998</v>
      </c>
      <c r="K1182" s="9">
        <f>K1191</f>
        <v>2045.3999999999999</v>
      </c>
      <c r="L1182" s="9"/>
      <c r="M1182" s="9"/>
    </row>
    <row r="1183" spans="1:13" ht="12.75">
      <c r="A1183" s="1" t="s">
        <v>13</v>
      </c>
      <c r="B1183" s="5" t="s">
        <v>97</v>
      </c>
      <c r="C1183" s="5" t="s">
        <v>101</v>
      </c>
      <c r="D1183" s="5" t="s">
        <v>22</v>
      </c>
      <c r="E1183" s="16">
        <v>3264.96</v>
      </c>
      <c r="F1183" s="16">
        <v>2839.19</v>
      </c>
      <c r="G1183" s="8"/>
      <c r="H1183" s="9"/>
      <c r="I1183" s="9"/>
      <c r="J1183" s="17">
        <f>E1183-F1183</f>
        <v>425.77</v>
      </c>
      <c r="K1183" s="9"/>
      <c r="L1183" s="9"/>
      <c r="M1183" s="9"/>
    </row>
    <row r="1184" spans="1:13" ht="12.75">
      <c r="A1184" s="1" t="s">
        <v>13</v>
      </c>
      <c r="B1184" s="5" t="s">
        <v>97</v>
      </c>
      <c r="C1184" s="5" t="s">
        <v>101</v>
      </c>
      <c r="D1184" s="5" t="s">
        <v>23</v>
      </c>
      <c r="E1184" s="16">
        <v>14251.98</v>
      </c>
      <c r="F1184" s="16">
        <v>12405.19</v>
      </c>
      <c r="G1184" s="8"/>
      <c r="H1184" s="9"/>
      <c r="I1184" s="9"/>
      <c r="J1184" s="17">
        <f>E1184-F1184</f>
        <v>1846.789999999999</v>
      </c>
      <c r="K1184" s="9"/>
      <c r="L1184" s="9"/>
      <c r="M1184" s="9"/>
    </row>
    <row r="1185" spans="1:13" ht="12.75">
      <c r="A1185" s="1" t="s">
        <v>13</v>
      </c>
      <c r="B1185" s="5" t="s">
        <v>97</v>
      </c>
      <c r="C1185" s="5" t="s">
        <v>101</v>
      </c>
      <c r="D1185" s="5" t="s">
        <v>24</v>
      </c>
      <c r="E1185" s="16">
        <v>62.76</v>
      </c>
      <c r="F1185" s="16">
        <v>61.61</v>
      </c>
      <c r="G1185" s="8"/>
      <c r="H1185" s="9"/>
      <c r="I1185" s="9"/>
      <c r="J1185" s="17">
        <f>E1185-F1185</f>
        <v>1.1499999999999986</v>
      </c>
      <c r="K1185" s="9"/>
      <c r="L1185" s="9"/>
      <c r="M1185" s="9"/>
    </row>
    <row r="1186" spans="1:13" ht="12.75">
      <c r="A1186" s="1" t="s">
        <v>13</v>
      </c>
      <c r="B1186" s="5" t="s">
        <v>97</v>
      </c>
      <c r="C1186" s="5" t="s">
        <v>101</v>
      </c>
      <c r="D1186" s="5" t="s">
        <v>25</v>
      </c>
      <c r="E1186" s="16">
        <v>61088.82</v>
      </c>
      <c r="F1186" s="16">
        <v>53179.69</v>
      </c>
      <c r="G1186" s="8"/>
      <c r="H1186" s="9"/>
      <c r="I1186" s="9"/>
      <c r="J1186" s="17">
        <f>E1186-F1186</f>
        <v>7909.129999999997</v>
      </c>
      <c r="K1186" s="9"/>
      <c r="L1186" s="9"/>
      <c r="M1186" s="9"/>
    </row>
    <row r="1187" spans="1:13" ht="12.75">
      <c r="A1187" s="1" t="s">
        <v>13</v>
      </c>
      <c r="B1187" s="5" t="s">
        <v>97</v>
      </c>
      <c r="C1187" s="5" t="s">
        <v>101</v>
      </c>
      <c r="D1187" s="10" t="s">
        <v>26</v>
      </c>
      <c r="E1187" s="11">
        <v>50415.72</v>
      </c>
      <c r="F1187" s="11">
        <v>43894.77</v>
      </c>
      <c r="G1187" s="8">
        <v>34504.28</v>
      </c>
      <c r="H1187" s="17">
        <f>E1187-G1187</f>
        <v>15911.440000000002</v>
      </c>
      <c r="I1187" s="9"/>
      <c r="J1187" s="17">
        <f>E1187-F1187</f>
        <v>6520.950000000004</v>
      </c>
      <c r="K1187" s="9"/>
      <c r="L1187" s="9"/>
      <c r="M1187" s="9"/>
    </row>
    <row r="1188" spans="1:13" ht="12.75">
      <c r="A1188" s="1" t="s">
        <v>13</v>
      </c>
      <c r="B1188" s="5" t="s">
        <v>97</v>
      </c>
      <c r="C1188" s="18" t="s">
        <v>101</v>
      </c>
      <c r="D1188" s="18" t="s">
        <v>28</v>
      </c>
      <c r="E1188" s="19">
        <v>45141.66</v>
      </c>
      <c r="F1188" s="19">
        <v>39286.55</v>
      </c>
      <c r="G1188" s="8"/>
      <c r="H1188" s="9"/>
      <c r="I1188" s="9"/>
      <c r="J1188" s="17">
        <f>E1188-F1188</f>
        <v>5855.110000000001</v>
      </c>
      <c r="K1188" s="9"/>
      <c r="L1188" s="9"/>
      <c r="M1188" s="9"/>
    </row>
    <row r="1189" spans="1:13" ht="12.75">
      <c r="A1189" s="1" t="s">
        <v>13</v>
      </c>
      <c r="B1189" s="5" t="s">
        <v>97</v>
      </c>
      <c r="C1189" s="5" t="s">
        <v>101</v>
      </c>
      <c r="D1189" s="5" t="s">
        <v>54</v>
      </c>
      <c r="E1189" s="16">
        <v>22539.78</v>
      </c>
      <c r="F1189" s="16">
        <v>19619.5</v>
      </c>
      <c r="G1189" s="8"/>
      <c r="H1189" s="9"/>
      <c r="I1189" s="9"/>
      <c r="J1189" s="17">
        <f>E1189-F1189</f>
        <v>2920.279999999999</v>
      </c>
      <c r="K1189" s="9"/>
      <c r="L1189" s="9"/>
      <c r="M1189" s="9"/>
    </row>
    <row r="1190" spans="1:13" ht="12.75">
      <c r="A1190" s="1" t="s">
        <v>13</v>
      </c>
      <c r="B1190" s="5" t="s">
        <v>97</v>
      </c>
      <c r="C1190" s="5" t="s">
        <v>101</v>
      </c>
      <c r="D1190" s="5" t="s">
        <v>29</v>
      </c>
      <c r="E1190" s="16">
        <v>563.67</v>
      </c>
      <c r="F1190" s="16">
        <v>489.17</v>
      </c>
      <c r="G1190" s="8"/>
      <c r="H1190" s="9"/>
      <c r="I1190" s="9"/>
      <c r="J1190" s="17">
        <f>E1190-F1190</f>
        <v>74.49999999999994</v>
      </c>
      <c r="K1190" s="9"/>
      <c r="L1190" s="9"/>
      <c r="M1190" s="9"/>
    </row>
    <row r="1191" spans="1:13" ht="12.75">
      <c r="A1191" s="1" t="s">
        <v>13</v>
      </c>
      <c r="B1191" s="5" t="s">
        <v>97</v>
      </c>
      <c r="C1191" s="5" t="s">
        <v>101</v>
      </c>
      <c r="D1191" s="5" t="s">
        <v>30</v>
      </c>
      <c r="E1191" s="16">
        <v>46425.11</v>
      </c>
      <c r="F1191" s="16">
        <v>39095.13</v>
      </c>
      <c r="G1191" s="8"/>
      <c r="H1191" s="9"/>
      <c r="I1191" s="9"/>
      <c r="J1191" s="17">
        <f>E1191-F1191</f>
        <v>7329.980000000003</v>
      </c>
      <c r="K1191" s="9">
        <f>170.45*12</f>
        <v>2045.3999999999999</v>
      </c>
      <c r="L1191" s="9"/>
      <c r="M1191" s="9"/>
    </row>
    <row r="1192" spans="1:13" ht="12.75">
      <c r="A1192" s="1" t="s">
        <v>13</v>
      </c>
      <c r="B1192" s="5" t="s">
        <v>97</v>
      </c>
      <c r="C1192" s="5" t="s">
        <v>101</v>
      </c>
      <c r="D1192" s="5" t="s">
        <v>31</v>
      </c>
      <c r="E1192" s="16">
        <v>469373.22</v>
      </c>
      <c r="F1192" s="16">
        <v>408134.38</v>
      </c>
      <c r="G1192" s="8"/>
      <c r="H1192" s="9"/>
      <c r="I1192" s="9"/>
      <c r="J1192" s="17">
        <f>E1192-F1192</f>
        <v>61238.83999999997</v>
      </c>
      <c r="K1192" s="9"/>
      <c r="L1192" s="9"/>
      <c r="M1192" s="9"/>
    </row>
    <row r="1193" spans="1:13" ht="12.75">
      <c r="A1193" s="1" t="s">
        <v>13</v>
      </c>
      <c r="B1193" s="5" t="s">
        <v>97</v>
      </c>
      <c r="C1193" s="5" t="s">
        <v>101</v>
      </c>
      <c r="D1193" s="5" t="s">
        <v>33</v>
      </c>
      <c r="E1193" s="16">
        <v>3641.52</v>
      </c>
      <c r="F1193" s="16">
        <v>18026.88</v>
      </c>
      <c r="G1193" s="8"/>
      <c r="H1193" s="9"/>
      <c r="I1193" s="9"/>
      <c r="J1193" s="17">
        <f>E1193-F1193</f>
        <v>-14385.36</v>
      </c>
      <c r="K1193" s="9"/>
      <c r="L1193" s="9"/>
      <c r="M1193" s="9"/>
    </row>
    <row r="1194" spans="1:13" ht="12.75">
      <c r="A1194" s="1" t="s">
        <v>13</v>
      </c>
      <c r="B1194" s="5" t="s">
        <v>97</v>
      </c>
      <c r="C1194" s="5" t="s">
        <v>101</v>
      </c>
      <c r="D1194" s="5" t="s">
        <v>37</v>
      </c>
      <c r="E1194" s="16">
        <v>839762.12</v>
      </c>
      <c r="F1194" s="16">
        <v>741863.26</v>
      </c>
      <c r="G1194" s="8"/>
      <c r="H1194" s="9"/>
      <c r="I1194" s="9"/>
      <c r="J1194" s="17">
        <f>E1194-F1194</f>
        <v>97898.85999999999</v>
      </c>
      <c r="K1194" s="9"/>
      <c r="L1194" s="9"/>
      <c r="M1194" s="9"/>
    </row>
    <row r="1195" spans="2:13" ht="12.75">
      <c r="B1195" s="5"/>
      <c r="C1195" s="5"/>
      <c r="D1195" s="10" t="s">
        <v>38</v>
      </c>
      <c r="E1195" s="11">
        <f>E1175+E1176+E1177+E1178+E1179+E1180+E1181+E1183+E1184+E1185+E1186+E1189+E1193</f>
        <v>149238.66</v>
      </c>
      <c r="F1195" s="11">
        <f>F1175+F1176+F1177+F1178+F1179+F1180+F1181+F1183+F1184+F1185+F1186+F1189+F1193</f>
        <v>144774.35</v>
      </c>
      <c r="G1195" s="8"/>
      <c r="H1195" s="9"/>
      <c r="I1195" s="9"/>
      <c r="J1195" s="17">
        <f>E1195-F1195</f>
        <v>4464.309999999998</v>
      </c>
      <c r="K1195" s="9"/>
      <c r="L1195" s="9"/>
      <c r="M1195" s="9"/>
    </row>
    <row r="1196" spans="2:13" ht="12.75">
      <c r="B1196" s="5"/>
      <c r="C1196" s="5"/>
      <c r="D1196" s="10" t="s">
        <v>51</v>
      </c>
      <c r="E1196" s="11">
        <f>E1195+E1188+E1187</f>
        <v>244796.04</v>
      </c>
      <c r="F1196" s="11">
        <f>F1195+F1188+F1187</f>
        <v>227955.67</v>
      </c>
      <c r="G1196" s="8"/>
      <c r="H1196" s="9"/>
      <c r="I1196" s="9"/>
      <c r="J1196" s="17">
        <f>E1196-F1196</f>
        <v>16840.369999999995</v>
      </c>
      <c r="K1196" s="9"/>
      <c r="L1196" s="9"/>
      <c r="M1196" s="9"/>
    </row>
    <row r="1197" spans="1:13" ht="12.75">
      <c r="A1197" s="1" t="s">
        <v>13</v>
      </c>
      <c r="B1197" s="5" t="s">
        <v>102</v>
      </c>
      <c r="C1197" s="5" t="s">
        <v>90</v>
      </c>
      <c r="D1197" s="5" t="s">
        <v>16</v>
      </c>
      <c r="E1197" s="16">
        <v>31400.7</v>
      </c>
      <c r="F1197" s="16">
        <v>26500.21</v>
      </c>
      <c r="G1197" s="8"/>
      <c r="H1197" s="9"/>
      <c r="I1197" s="9"/>
      <c r="J1197" s="17">
        <f>E1197-F1197</f>
        <v>4900.490000000002</v>
      </c>
      <c r="K1197" s="9"/>
      <c r="L1197" s="9"/>
      <c r="M1197" s="9"/>
    </row>
    <row r="1198" spans="1:13" ht="12.75">
      <c r="A1198" s="1" t="s">
        <v>13</v>
      </c>
      <c r="B1198" s="5" t="s">
        <v>102</v>
      </c>
      <c r="C1198" s="5" t="s">
        <v>90</v>
      </c>
      <c r="D1198" s="5" t="s">
        <v>49</v>
      </c>
      <c r="E1198" s="16">
        <v>2994.78</v>
      </c>
      <c r="F1198" s="16">
        <v>2527.76</v>
      </c>
      <c r="G1198" s="8"/>
      <c r="H1198" s="9"/>
      <c r="I1198" s="9"/>
      <c r="J1198" s="17">
        <f>E1198-F1198</f>
        <v>467.02</v>
      </c>
      <c r="K1198" s="9"/>
      <c r="L1198" s="9"/>
      <c r="M1198" s="9"/>
    </row>
    <row r="1199" spans="1:13" ht="12.75">
      <c r="A1199" s="1" t="s">
        <v>13</v>
      </c>
      <c r="B1199" s="5" t="s">
        <v>102</v>
      </c>
      <c r="C1199" s="5" t="s">
        <v>90</v>
      </c>
      <c r="D1199" s="5" t="s">
        <v>50</v>
      </c>
      <c r="E1199" s="16">
        <v>4192.98</v>
      </c>
      <c r="F1199" s="16">
        <v>3542.15</v>
      </c>
      <c r="G1199" s="8"/>
      <c r="H1199" s="9"/>
      <c r="I1199" s="9"/>
      <c r="J1199" s="17">
        <f>E1199-F1199</f>
        <v>650.8299999999995</v>
      </c>
      <c r="K1199" s="9"/>
      <c r="L1199" s="9"/>
      <c r="M1199" s="9"/>
    </row>
    <row r="1200" spans="1:13" ht="12.75">
      <c r="A1200" s="1" t="s">
        <v>13</v>
      </c>
      <c r="B1200" s="5" t="s">
        <v>102</v>
      </c>
      <c r="C1200" s="5" t="s">
        <v>90</v>
      </c>
      <c r="D1200" s="5" t="s">
        <v>17</v>
      </c>
      <c r="E1200" s="16">
        <v>8641.74</v>
      </c>
      <c r="F1200" s="16">
        <v>7293.34</v>
      </c>
      <c r="G1200" s="8"/>
      <c r="H1200" s="9"/>
      <c r="I1200" s="9"/>
      <c r="J1200" s="17">
        <f>E1200-F1200</f>
        <v>1348.3999999999996</v>
      </c>
      <c r="K1200" s="9"/>
      <c r="L1200" s="9"/>
      <c r="M1200" s="9"/>
    </row>
    <row r="1201" spans="1:13" ht="12.75">
      <c r="A1201" s="1" t="s">
        <v>13</v>
      </c>
      <c r="B1201" s="5" t="s">
        <v>102</v>
      </c>
      <c r="C1201" s="5" t="s">
        <v>90</v>
      </c>
      <c r="D1201" s="5" t="s">
        <v>18</v>
      </c>
      <c r="E1201" s="16">
        <v>8299.5</v>
      </c>
      <c r="F1201" s="16">
        <v>7003.55</v>
      </c>
      <c r="G1201" s="8"/>
      <c r="H1201" s="9"/>
      <c r="I1201" s="9"/>
      <c r="J1201" s="17">
        <f>E1201-F1201</f>
        <v>1295.9499999999998</v>
      </c>
      <c r="K1201" s="9"/>
      <c r="L1201" s="9"/>
      <c r="M1201" s="9"/>
    </row>
    <row r="1202" spans="1:13" ht="12.75">
      <c r="A1202" s="1" t="s">
        <v>13</v>
      </c>
      <c r="B1202" s="5" t="s">
        <v>102</v>
      </c>
      <c r="C1202" s="5" t="s">
        <v>90</v>
      </c>
      <c r="D1202" s="5" t="s">
        <v>19</v>
      </c>
      <c r="E1202" s="16">
        <v>4021.44</v>
      </c>
      <c r="F1202" s="16">
        <v>3397.02</v>
      </c>
      <c r="G1202" s="8"/>
      <c r="H1202" s="9"/>
      <c r="I1202" s="9"/>
      <c r="J1202" s="17">
        <f>E1202-F1202</f>
        <v>624.4200000000001</v>
      </c>
      <c r="K1202" s="9"/>
      <c r="L1202" s="9"/>
      <c r="M1202" s="9"/>
    </row>
    <row r="1203" spans="1:13" ht="12.75">
      <c r="A1203" s="1" t="s">
        <v>13</v>
      </c>
      <c r="B1203" s="5" t="s">
        <v>102</v>
      </c>
      <c r="C1203" s="5" t="s">
        <v>90</v>
      </c>
      <c r="D1203" s="5" t="s">
        <v>21</v>
      </c>
      <c r="E1203" s="16">
        <v>164225.45</v>
      </c>
      <c r="F1203" s="16">
        <v>131845.89</v>
      </c>
      <c r="G1203" s="8"/>
      <c r="H1203" s="9"/>
      <c r="I1203" s="9"/>
      <c r="J1203" s="17">
        <f>E1203-F1203</f>
        <v>32379.559999999998</v>
      </c>
      <c r="K1203" s="9">
        <f>K1212</f>
        <v>4434.12</v>
      </c>
      <c r="L1203" s="9"/>
      <c r="M1203" s="9"/>
    </row>
    <row r="1204" spans="1:13" ht="12.75">
      <c r="A1204" s="1" t="s">
        <v>13</v>
      </c>
      <c r="B1204" s="5" t="s">
        <v>102</v>
      </c>
      <c r="C1204" s="5" t="s">
        <v>90</v>
      </c>
      <c r="D1204" s="5" t="s">
        <v>22</v>
      </c>
      <c r="E1204" s="16">
        <v>4449.78</v>
      </c>
      <c r="F1204" s="16">
        <v>3752</v>
      </c>
      <c r="G1204" s="8"/>
      <c r="H1204" s="9"/>
      <c r="I1204" s="9"/>
      <c r="J1204" s="17">
        <f>E1204-F1204</f>
        <v>697.7799999999997</v>
      </c>
      <c r="K1204" s="9"/>
      <c r="L1204" s="9"/>
      <c r="M1204" s="9"/>
    </row>
    <row r="1205" spans="1:13" ht="12.75">
      <c r="A1205" s="1" t="s">
        <v>13</v>
      </c>
      <c r="B1205" s="5" t="s">
        <v>102</v>
      </c>
      <c r="C1205" s="5" t="s">
        <v>90</v>
      </c>
      <c r="D1205" s="5" t="s">
        <v>23</v>
      </c>
      <c r="E1205" s="16">
        <v>19422.3</v>
      </c>
      <c r="F1205" s="16">
        <v>16389.7</v>
      </c>
      <c r="G1205" s="8"/>
      <c r="H1205" s="9"/>
      <c r="I1205" s="9"/>
      <c r="J1205" s="17">
        <f>E1205-F1205</f>
        <v>3032.5999999999985</v>
      </c>
      <c r="K1205" s="9"/>
      <c r="L1205" s="9"/>
      <c r="M1205" s="9"/>
    </row>
    <row r="1206" spans="1:13" ht="12.75">
      <c r="A1206" s="1" t="s">
        <v>13</v>
      </c>
      <c r="B1206" s="5" t="s">
        <v>102</v>
      </c>
      <c r="C1206" s="5" t="s">
        <v>90</v>
      </c>
      <c r="D1206" s="5" t="s">
        <v>24</v>
      </c>
      <c r="E1206" s="16">
        <v>85.62</v>
      </c>
      <c r="F1206" s="16">
        <v>80.06</v>
      </c>
      <c r="G1206" s="8"/>
      <c r="H1206" s="9"/>
      <c r="I1206" s="9"/>
      <c r="J1206" s="17">
        <f>E1206-F1206</f>
        <v>5.560000000000002</v>
      </c>
      <c r="K1206" s="9"/>
      <c r="L1206" s="9"/>
      <c r="M1206" s="9"/>
    </row>
    <row r="1207" spans="1:13" ht="12.75">
      <c r="A1207" s="1" t="s">
        <v>13</v>
      </c>
      <c r="B1207" s="5" t="s">
        <v>102</v>
      </c>
      <c r="C1207" s="5" t="s">
        <v>90</v>
      </c>
      <c r="D1207" s="5" t="s">
        <v>25</v>
      </c>
      <c r="E1207" s="16">
        <v>83249.94</v>
      </c>
      <c r="F1207" s="16">
        <v>70259.09</v>
      </c>
      <c r="G1207" s="8"/>
      <c r="H1207" s="9"/>
      <c r="I1207" s="9"/>
      <c r="J1207" s="17">
        <f>E1207-F1207</f>
        <v>12990.850000000006</v>
      </c>
      <c r="K1207" s="9"/>
      <c r="L1207" s="9"/>
      <c r="M1207" s="9"/>
    </row>
    <row r="1208" spans="1:13" ht="12.75">
      <c r="A1208" s="1" t="s">
        <v>13</v>
      </c>
      <c r="B1208" s="5" t="s">
        <v>102</v>
      </c>
      <c r="C1208" s="5" t="s">
        <v>90</v>
      </c>
      <c r="D1208" s="10" t="s">
        <v>26</v>
      </c>
      <c r="E1208" s="11">
        <v>67506.84</v>
      </c>
      <c r="F1208" s="11">
        <v>56976.54</v>
      </c>
      <c r="G1208" s="8">
        <v>59161.47</v>
      </c>
      <c r="H1208" s="17">
        <f>E1208-G1208</f>
        <v>8345.369999999995</v>
      </c>
      <c r="I1208" s="9"/>
      <c r="J1208" s="17">
        <f>E1208-F1208</f>
        <v>10530.299999999996</v>
      </c>
      <c r="K1208" s="9"/>
      <c r="L1208" s="9"/>
      <c r="M1208" s="9"/>
    </row>
    <row r="1209" spans="1:13" ht="12.75">
      <c r="A1209" s="1" t="s">
        <v>13</v>
      </c>
      <c r="B1209" s="5" t="s">
        <v>102</v>
      </c>
      <c r="C1209" s="18" t="s">
        <v>90</v>
      </c>
      <c r="D1209" s="18" t="s">
        <v>28</v>
      </c>
      <c r="E1209" s="19">
        <v>61517.7</v>
      </c>
      <c r="F1209" s="19">
        <v>51906.19</v>
      </c>
      <c r="G1209" s="8"/>
      <c r="H1209" s="9"/>
      <c r="I1209" s="9"/>
      <c r="J1209" s="17">
        <f>E1209-F1209</f>
        <v>9611.509999999995</v>
      </c>
      <c r="K1209" s="9"/>
      <c r="L1209" s="9"/>
      <c r="M1209" s="9"/>
    </row>
    <row r="1210" spans="1:13" ht="12.75">
      <c r="A1210" s="1" t="s">
        <v>13</v>
      </c>
      <c r="B1210" s="5" t="s">
        <v>102</v>
      </c>
      <c r="C1210" s="5" t="s">
        <v>90</v>
      </c>
      <c r="D1210" s="5" t="s">
        <v>54</v>
      </c>
      <c r="E1210" s="16">
        <v>30716.58</v>
      </c>
      <c r="F1210" s="16">
        <v>25921.09</v>
      </c>
      <c r="G1210" s="8"/>
      <c r="H1210" s="9"/>
      <c r="I1210" s="9"/>
      <c r="J1210" s="17">
        <f>E1210-F1210</f>
        <v>4795.490000000002</v>
      </c>
      <c r="K1210" s="9"/>
      <c r="L1210" s="9"/>
      <c r="M1210" s="9"/>
    </row>
    <row r="1211" spans="1:13" ht="12.75">
      <c r="A1211" s="1" t="s">
        <v>13</v>
      </c>
      <c r="B1211" s="5" t="s">
        <v>102</v>
      </c>
      <c r="C1211" s="5" t="s">
        <v>90</v>
      </c>
      <c r="D1211" s="5" t="s">
        <v>29</v>
      </c>
      <c r="E1211" s="16">
        <v>1283.64</v>
      </c>
      <c r="F1211" s="16">
        <v>1080.91</v>
      </c>
      <c r="G1211" s="8"/>
      <c r="H1211" s="9"/>
      <c r="I1211" s="9"/>
      <c r="J1211" s="17">
        <f>E1211-F1211</f>
        <v>202.73000000000002</v>
      </c>
      <c r="K1211" s="9"/>
      <c r="L1211" s="9"/>
      <c r="M1211" s="9"/>
    </row>
    <row r="1212" spans="1:13" ht="12.75">
      <c r="A1212" s="1" t="s">
        <v>13</v>
      </c>
      <c r="B1212" s="5" t="s">
        <v>102</v>
      </c>
      <c r="C1212" s="5" t="s">
        <v>90</v>
      </c>
      <c r="D1212" s="5" t="s">
        <v>30</v>
      </c>
      <c r="E1212" s="16">
        <v>96988.39</v>
      </c>
      <c r="F1212" s="16">
        <v>77870.93</v>
      </c>
      <c r="G1212" s="8"/>
      <c r="H1212" s="9"/>
      <c r="I1212" s="9"/>
      <c r="J1212" s="17">
        <f>E1212-F1212</f>
        <v>19117.460000000006</v>
      </c>
      <c r="K1212" s="9">
        <f>369.51*12</f>
        <v>4434.12</v>
      </c>
      <c r="L1212" s="9"/>
      <c r="M1212" s="9"/>
    </row>
    <row r="1213" spans="1:13" ht="12.75">
      <c r="A1213" s="1" t="s">
        <v>13</v>
      </c>
      <c r="B1213" s="5" t="s">
        <v>102</v>
      </c>
      <c r="C1213" s="5" t="s">
        <v>90</v>
      </c>
      <c r="D1213" s="5" t="s">
        <v>31</v>
      </c>
      <c r="E1213" s="16">
        <v>639646.62</v>
      </c>
      <c r="F1213" s="16">
        <v>539309.73</v>
      </c>
      <c r="G1213" s="8"/>
      <c r="H1213" s="9"/>
      <c r="I1213" s="9"/>
      <c r="J1213" s="17">
        <f>E1213-F1213</f>
        <v>100336.89000000001</v>
      </c>
      <c r="K1213" s="9"/>
      <c r="L1213" s="9"/>
      <c r="M1213" s="9"/>
    </row>
    <row r="1214" spans="1:13" ht="12.75">
      <c r="A1214" s="1" t="s">
        <v>13</v>
      </c>
      <c r="B1214" s="5" t="s">
        <v>102</v>
      </c>
      <c r="C1214" s="5" t="s">
        <v>90</v>
      </c>
      <c r="D1214" s="5" t="s">
        <v>33</v>
      </c>
      <c r="E1214" s="16">
        <v>4962.48</v>
      </c>
      <c r="F1214" s="16">
        <v>4186.07</v>
      </c>
      <c r="G1214" s="8"/>
      <c r="H1214" s="9"/>
      <c r="I1214" s="9"/>
      <c r="J1214" s="17">
        <f>E1214-F1214</f>
        <v>776.4099999999999</v>
      </c>
      <c r="K1214" s="9"/>
      <c r="L1214" s="9"/>
      <c r="M1214" s="9"/>
    </row>
    <row r="1215" spans="1:13" ht="12.75">
      <c r="A1215" s="1" t="s">
        <v>13</v>
      </c>
      <c r="B1215" s="5" t="s">
        <v>102</v>
      </c>
      <c r="C1215" s="5" t="s">
        <v>90</v>
      </c>
      <c r="D1215" s="5" t="s">
        <v>37</v>
      </c>
      <c r="E1215" s="16">
        <v>1233606.48</v>
      </c>
      <c r="F1215" s="16">
        <v>1029842.23</v>
      </c>
      <c r="G1215" s="8"/>
      <c r="H1215" s="9"/>
      <c r="I1215" s="9"/>
      <c r="J1215" s="17">
        <f>E1215-F1215</f>
        <v>203764.25</v>
      </c>
      <c r="K1215" s="9"/>
      <c r="L1215" s="9"/>
      <c r="M1215" s="9"/>
    </row>
    <row r="1216" spans="2:13" ht="12.75">
      <c r="B1216" s="5"/>
      <c r="C1216" s="5"/>
      <c r="D1216" s="10" t="s">
        <v>38</v>
      </c>
      <c r="E1216" s="11">
        <f>E1197+E1198+E1199+E1200+E1201+E1202+E1204+E1205+E1206+E1207+E1210+E1214</f>
        <v>202437.84</v>
      </c>
      <c r="F1216" s="11">
        <f>F1197+F1198+F1199+F1200+F1201+F1202+F1204+F1205+F1206+F1207+F1210+F1214</f>
        <v>170852.04</v>
      </c>
      <c r="G1216" s="8"/>
      <c r="H1216" s="9"/>
      <c r="I1216" s="9"/>
      <c r="J1216" s="17">
        <f>E1216-F1216</f>
        <v>31585.79999999999</v>
      </c>
      <c r="K1216" s="9"/>
      <c r="L1216" s="9"/>
      <c r="M1216" s="9"/>
    </row>
    <row r="1217" spans="2:13" ht="12.75">
      <c r="B1217" s="5"/>
      <c r="C1217" s="5"/>
      <c r="D1217" s="10" t="s">
        <v>51</v>
      </c>
      <c r="E1217" s="11">
        <f>E1216+E1209+E1208</f>
        <v>331462.38</v>
      </c>
      <c r="F1217" s="11">
        <f>F1216+F1209+F1208</f>
        <v>279734.77</v>
      </c>
      <c r="G1217" s="8"/>
      <c r="H1217" s="9"/>
      <c r="I1217" s="9"/>
      <c r="J1217" s="17">
        <f>E1217-F1217</f>
        <v>51727.609999999986</v>
      </c>
      <c r="K1217" s="9"/>
      <c r="L1217" s="9"/>
      <c r="M1217" s="9"/>
    </row>
    <row r="1218" spans="1:13" ht="12.75">
      <c r="A1218" s="1" t="s">
        <v>13</v>
      </c>
      <c r="B1218" s="5" t="s">
        <v>102</v>
      </c>
      <c r="C1218" s="5" t="s">
        <v>53</v>
      </c>
      <c r="D1218" s="5" t="s">
        <v>16</v>
      </c>
      <c r="E1218" s="16">
        <v>43965.12</v>
      </c>
      <c r="F1218" s="16">
        <v>36115.86</v>
      </c>
      <c r="G1218" s="8"/>
      <c r="H1218" s="9"/>
      <c r="I1218" s="9"/>
      <c r="J1218" s="17">
        <f>E1218-F1218</f>
        <v>7849.260000000002</v>
      </c>
      <c r="K1218" s="9"/>
      <c r="L1218" s="9"/>
      <c r="M1218" s="9"/>
    </row>
    <row r="1219" spans="1:13" ht="12.75">
      <c r="A1219" s="1" t="s">
        <v>13</v>
      </c>
      <c r="B1219" s="5" t="s">
        <v>102</v>
      </c>
      <c r="C1219" s="5" t="s">
        <v>53</v>
      </c>
      <c r="D1219" s="5" t="s">
        <v>41</v>
      </c>
      <c r="E1219" s="16">
        <v>2043.36</v>
      </c>
      <c r="F1219" s="16">
        <v>1722.71</v>
      </c>
      <c r="G1219" s="8"/>
      <c r="H1219" s="9"/>
      <c r="I1219" s="9"/>
      <c r="J1219" s="17">
        <f>E1219-F1219</f>
        <v>320.64999999999986</v>
      </c>
      <c r="K1219" s="9"/>
      <c r="L1219" s="9"/>
      <c r="M1219" s="9"/>
    </row>
    <row r="1220" spans="1:13" ht="12.75">
      <c r="A1220" s="1" t="s">
        <v>13</v>
      </c>
      <c r="B1220" s="5" t="s">
        <v>102</v>
      </c>
      <c r="C1220" s="5" t="s">
        <v>53</v>
      </c>
      <c r="D1220" s="5" t="s">
        <v>49</v>
      </c>
      <c r="E1220" s="16">
        <v>4192.86</v>
      </c>
      <c r="F1220" s="16">
        <v>3444.87</v>
      </c>
      <c r="G1220" s="8"/>
      <c r="H1220" s="9"/>
      <c r="I1220" s="9"/>
      <c r="J1220" s="17">
        <f>E1220-F1220</f>
        <v>747.9899999999998</v>
      </c>
      <c r="K1220" s="9"/>
      <c r="L1220" s="9"/>
      <c r="M1220" s="9"/>
    </row>
    <row r="1221" spans="1:13" ht="12.75">
      <c r="A1221" s="1" t="s">
        <v>13</v>
      </c>
      <c r="B1221" s="5" t="s">
        <v>102</v>
      </c>
      <c r="C1221" s="5" t="s">
        <v>53</v>
      </c>
      <c r="D1221" s="5" t="s">
        <v>50</v>
      </c>
      <c r="E1221" s="16">
        <v>5870.76</v>
      </c>
      <c r="F1221" s="16">
        <v>4827.91</v>
      </c>
      <c r="G1221" s="8"/>
      <c r="H1221" s="9"/>
      <c r="I1221" s="9"/>
      <c r="J1221" s="17">
        <f>E1221-F1221</f>
        <v>1042.8500000000004</v>
      </c>
      <c r="K1221" s="9"/>
      <c r="L1221" s="9"/>
      <c r="M1221" s="9"/>
    </row>
    <row r="1222" spans="1:13" ht="12.75">
      <c r="A1222" s="1" t="s">
        <v>13</v>
      </c>
      <c r="B1222" s="5" t="s">
        <v>102</v>
      </c>
      <c r="C1222" s="5" t="s">
        <v>53</v>
      </c>
      <c r="D1222" s="5" t="s">
        <v>17</v>
      </c>
      <c r="E1222" s="16">
        <v>12099.6</v>
      </c>
      <c r="F1222" s="16">
        <v>9939.7</v>
      </c>
      <c r="G1222" s="8"/>
      <c r="H1222" s="9"/>
      <c r="I1222" s="9"/>
      <c r="J1222" s="17">
        <f>E1222-F1222</f>
        <v>2159.8999999999996</v>
      </c>
      <c r="K1222" s="9"/>
      <c r="L1222" s="9"/>
      <c r="M1222" s="9"/>
    </row>
    <row r="1223" spans="1:13" ht="12.75">
      <c r="A1223" s="1" t="s">
        <v>13</v>
      </c>
      <c r="B1223" s="5" t="s">
        <v>102</v>
      </c>
      <c r="C1223" s="5" t="s">
        <v>53</v>
      </c>
      <c r="D1223" s="5" t="s">
        <v>18</v>
      </c>
      <c r="E1223" s="16">
        <v>11620.32</v>
      </c>
      <c r="F1223" s="16">
        <v>9544.64</v>
      </c>
      <c r="G1223" s="8"/>
      <c r="H1223" s="9"/>
      <c r="I1223" s="9"/>
      <c r="J1223" s="17">
        <f>E1223-F1223</f>
        <v>2075.6800000000003</v>
      </c>
      <c r="K1223" s="9"/>
      <c r="L1223" s="9"/>
      <c r="M1223" s="9"/>
    </row>
    <row r="1224" spans="1:13" ht="12.75">
      <c r="A1224" s="1" t="s">
        <v>13</v>
      </c>
      <c r="B1224" s="5" t="s">
        <v>102</v>
      </c>
      <c r="C1224" s="5" t="s">
        <v>53</v>
      </c>
      <c r="D1224" s="5" t="s">
        <v>19</v>
      </c>
      <c r="E1224" s="16">
        <v>5630.4</v>
      </c>
      <c r="F1224" s="16">
        <v>4629.85</v>
      </c>
      <c r="G1224" s="8"/>
      <c r="H1224" s="9"/>
      <c r="I1224" s="9"/>
      <c r="J1224" s="17">
        <f>E1224-F1224</f>
        <v>1000.5499999999993</v>
      </c>
      <c r="K1224" s="9"/>
      <c r="L1224" s="9"/>
      <c r="M1224" s="9"/>
    </row>
    <row r="1225" spans="1:13" ht="12.75">
      <c r="A1225" s="1" t="s">
        <v>13</v>
      </c>
      <c r="B1225" s="5" t="s">
        <v>102</v>
      </c>
      <c r="C1225" s="5" t="s">
        <v>53</v>
      </c>
      <c r="D1225" s="5" t="s">
        <v>21</v>
      </c>
      <c r="E1225" s="16">
        <v>233272.61</v>
      </c>
      <c r="F1225" s="16">
        <v>173922.47</v>
      </c>
      <c r="G1225" s="8"/>
      <c r="H1225" s="9"/>
      <c r="I1225" s="9"/>
      <c r="J1225" s="17">
        <f>E1225-F1225</f>
        <v>59350.139999999985</v>
      </c>
      <c r="K1225" s="9">
        <f>K1234</f>
        <v>5756.04</v>
      </c>
      <c r="L1225" s="9"/>
      <c r="M1225" s="9"/>
    </row>
    <row r="1226" spans="1:13" ht="12.75">
      <c r="A1226" s="1" t="s">
        <v>13</v>
      </c>
      <c r="B1226" s="5" t="s">
        <v>102</v>
      </c>
      <c r="C1226" s="5" t="s">
        <v>53</v>
      </c>
      <c r="D1226" s="5" t="s">
        <v>22</v>
      </c>
      <c r="E1226" s="16">
        <v>6230.34</v>
      </c>
      <c r="F1226" s="16">
        <v>5113.01</v>
      </c>
      <c r="G1226" s="8"/>
      <c r="H1226" s="9"/>
      <c r="I1226" s="9"/>
      <c r="J1226" s="17">
        <f>E1226-F1226</f>
        <v>1117.33</v>
      </c>
      <c r="K1226" s="9"/>
      <c r="L1226" s="9"/>
      <c r="M1226" s="9"/>
    </row>
    <row r="1227" spans="1:13" ht="12.75">
      <c r="A1227" s="1" t="s">
        <v>13</v>
      </c>
      <c r="B1227" s="5" t="s">
        <v>102</v>
      </c>
      <c r="C1227" s="5" t="s">
        <v>53</v>
      </c>
      <c r="D1227" s="5" t="s">
        <v>23</v>
      </c>
      <c r="E1227" s="16">
        <v>27193.8</v>
      </c>
      <c r="F1227" s="16">
        <v>22336.56</v>
      </c>
      <c r="G1227" s="8"/>
      <c r="H1227" s="9"/>
      <c r="I1227" s="9"/>
      <c r="J1227" s="17">
        <f>E1227-F1227</f>
        <v>4857.239999999998</v>
      </c>
      <c r="K1227" s="9"/>
      <c r="L1227" s="9"/>
      <c r="M1227" s="9"/>
    </row>
    <row r="1228" spans="1:13" ht="12.75">
      <c r="A1228" s="1" t="s">
        <v>13</v>
      </c>
      <c r="B1228" s="5" t="s">
        <v>102</v>
      </c>
      <c r="C1228" s="5" t="s">
        <v>53</v>
      </c>
      <c r="D1228" s="5" t="s">
        <v>24</v>
      </c>
      <c r="E1228" s="16">
        <v>119.88</v>
      </c>
      <c r="F1228" s="16">
        <v>110.26</v>
      </c>
      <c r="G1228" s="8"/>
      <c r="H1228" s="9"/>
      <c r="I1228" s="9"/>
      <c r="J1228" s="17">
        <f>E1228-F1228</f>
        <v>9.61999999999999</v>
      </c>
      <c r="K1228" s="9"/>
      <c r="L1228" s="9"/>
      <c r="M1228" s="9"/>
    </row>
    <row r="1229" spans="1:13" ht="12.75">
      <c r="A1229" s="1" t="s">
        <v>13</v>
      </c>
      <c r="B1229" s="5" t="s">
        <v>102</v>
      </c>
      <c r="C1229" s="5" t="s">
        <v>53</v>
      </c>
      <c r="D1229" s="5" t="s">
        <v>25</v>
      </c>
      <c r="E1229" s="16">
        <v>116561.7</v>
      </c>
      <c r="F1229" s="16">
        <v>95753.48</v>
      </c>
      <c r="G1229" s="8"/>
      <c r="H1229" s="9"/>
      <c r="I1229" s="9"/>
      <c r="J1229" s="17">
        <f>E1229-F1229</f>
        <v>20808.22</v>
      </c>
      <c r="K1229" s="9"/>
      <c r="L1229" s="9"/>
      <c r="M1229" s="9"/>
    </row>
    <row r="1230" spans="1:13" ht="12.75">
      <c r="A1230" s="1" t="s">
        <v>13</v>
      </c>
      <c r="B1230" s="5" t="s">
        <v>102</v>
      </c>
      <c r="C1230" s="5" t="s">
        <v>53</v>
      </c>
      <c r="D1230" s="10" t="s">
        <v>26</v>
      </c>
      <c r="E1230" s="11">
        <v>94519.2</v>
      </c>
      <c r="F1230" s="11">
        <v>77651.84</v>
      </c>
      <c r="G1230" s="8">
        <v>44282.94</v>
      </c>
      <c r="H1230" s="17">
        <f>E1230-G1230</f>
        <v>50236.259999999995</v>
      </c>
      <c r="I1230" s="9"/>
      <c r="J1230" s="17">
        <f>E1230-F1230</f>
        <v>16867.36</v>
      </c>
      <c r="K1230" s="9"/>
      <c r="L1230" s="9"/>
      <c r="M1230" s="9"/>
    </row>
    <row r="1231" spans="1:13" ht="12.75">
      <c r="A1231" s="1" t="s">
        <v>13</v>
      </c>
      <c r="B1231" s="5" t="s">
        <v>102</v>
      </c>
      <c r="C1231" s="18" t="s">
        <v>53</v>
      </c>
      <c r="D1231" s="18" t="s">
        <v>28</v>
      </c>
      <c r="E1231" s="19">
        <v>86133.3</v>
      </c>
      <c r="F1231" s="19">
        <v>70739.05</v>
      </c>
      <c r="G1231" s="8"/>
      <c r="H1231" s="9"/>
      <c r="I1231" s="9"/>
      <c r="J1231" s="17">
        <f>E1231-F1231</f>
        <v>15394.25</v>
      </c>
      <c r="K1231" s="9"/>
      <c r="L1231" s="9"/>
      <c r="M1231" s="9"/>
    </row>
    <row r="1232" spans="1:13" ht="12.75">
      <c r="A1232" s="1" t="s">
        <v>13</v>
      </c>
      <c r="B1232" s="5" t="s">
        <v>102</v>
      </c>
      <c r="C1232" s="5" t="s">
        <v>53</v>
      </c>
      <c r="D1232" s="5" t="s">
        <v>54</v>
      </c>
      <c r="E1232" s="16">
        <v>43007.52</v>
      </c>
      <c r="F1232" s="16">
        <v>35326.4</v>
      </c>
      <c r="G1232" s="8"/>
      <c r="H1232" s="9"/>
      <c r="I1232" s="9"/>
      <c r="J1232" s="17">
        <f>E1232-F1232</f>
        <v>7681.119999999995</v>
      </c>
      <c r="K1232" s="9"/>
      <c r="L1232" s="9"/>
      <c r="M1232" s="9"/>
    </row>
    <row r="1233" spans="1:13" ht="12.75">
      <c r="A1233" s="1" t="s">
        <v>13</v>
      </c>
      <c r="B1233" s="5" t="s">
        <v>102</v>
      </c>
      <c r="C1233" s="5" t="s">
        <v>53</v>
      </c>
      <c r="D1233" s="5" t="s">
        <v>29</v>
      </c>
      <c r="E1233" s="16">
        <v>1026.66</v>
      </c>
      <c r="F1233" s="16">
        <v>841.31</v>
      </c>
      <c r="G1233" s="8"/>
      <c r="H1233" s="9"/>
      <c r="I1233" s="9"/>
      <c r="J1233" s="17">
        <f>E1233-F1233</f>
        <v>185.35000000000014</v>
      </c>
      <c r="K1233" s="9"/>
      <c r="L1233" s="9"/>
      <c r="M1233" s="9"/>
    </row>
    <row r="1234" spans="1:13" ht="12.75">
      <c r="A1234" s="1" t="s">
        <v>13</v>
      </c>
      <c r="B1234" s="5" t="s">
        <v>102</v>
      </c>
      <c r="C1234" s="5" t="s">
        <v>53</v>
      </c>
      <c r="D1234" s="5" t="s">
        <v>30</v>
      </c>
      <c r="E1234" s="16">
        <v>137775.33</v>
      </c>
      <c r="F1234" s="16">
        <v>102728.75</v>
      </c>
      <c r="G1234" s="8"/>
      <c r="H1234" s="9"/>
      <c r="I1234" s="9"/>
      <c r="J1234" s="17">
        <f>E1234-F1234</f>
        <v>35046.57999999999</v>
      </c>
      <c r="K1234" s="9">
        <f>479.67*12</f>
        <v>5756.04</v>
      </c>
      <c r="L1234" s="9"/>
      <c r="M1234" s="9"/>
    </row>
    <row r="1235" spans="1:13" ht="12.75">
      <c r="A1235" s="1" t="s">
        <v>13</v>
      </c>
      <c r="B1235" s="5" t="s">
        <v>102</v>
      </c>
      <c r="C1235" s="5" t="s">
        <v>53</v>
      </c>
      <c r="D1235" s="5" t="s">
        <v>31</v>
      </c>
      <c r="E1235" s="16">
        <v>895594.92</v>
      </c>
      <c r="F1235" s="16">
        <v>734924.06</v>
      </c>
      <c r="G1235" s="8"/>
      <c r="H1235" s="9"/>
      <c r="I1235" s="9"/>
      <c r="J1235" s="17">
        <f>E1235-F1235</f>
        <v>160670.86</v>
      </c>
      <c r="K1235" s="9"/>
      <c r="L1235" s="9"/>
      <c r="M1235" s="9"/>
    </row>
    <row r="1236" spans="1:13" ht="12.75">
      <c r="A1236" s="1" t="s">
        <v>13</v>
      </c>
      <c r="B1236" s="5" t="s">
        <v>102</v>
      </c>
      <c r="C1236" s="5" t="s">
        <v>53</v>
      </c>
      <c r="D1236" s="5" t="s">
        <v>33</v>
      </c>
      <c r="E1236" s="16">
        <v>6948.06</v>
      </c>
      <c r="F1236" s="16">
        <v>5704.59</v>
      </c>
      <c r="G1236" s="8"/>
      <c r="H1236" s="9"/>
      <c r="I1236" s="9"/>
      <c r="J1236" s="17">
        <f>E1236-F1236</f>
        <v>1243.4700000000003</v>
      </c>
      <c r="K1236" s="9"/>
      <c r="L1236" s="9"/>
      <c r="M1236" s="9"/>
    </row>
    <row r="1237" spans="1:13" ht="12.75">
      <c r="A1237" s="1" t="s">
        <v>13</v>
      </c>
      <c r="B1237" s="5" t="s">
        <v>102</v>
      </c>
      <c r="C1237" s="5" t="s">
        <v>53</v>
      </c>
      <c r="D1237" s="5" t="s">
        <v>37</v>
      </c>
      <c r="E1237" s="16">
        <v>1733805.74</v>
      </c>
      <c r="F1237" s="16">
        <v>1395377.32</v>
      </c>
      <c r="G1237" s="8"/>
      <c r="H1237" s="9"/>
      <c r="I1237" s="9"/>
      <c r="J1237" s="17">
        <f>E1237-F1237</f>
        <v>338428.4199999999</v>
      </c>
      <c r="K1237" s="9"/>
      <c r="L1237" s="9"/>
      <c r="M1237" s="9"/>
    </row>
    <row r="1238" spans="2:13" ht="12.75">
      <c r="B1238" s="5"/>
      <c r="C1238" s="5"/>
      <c r="D1238" s="10" t="s">
        <v>38</v>
      </c>
      <c r="E1238" s="11">
        <f>E1218+E1219+E1220+E1221+E1222+E1223+E1224+E1226+E1227+E1228+E1229+E1232+E1236</f>
        <v>285483.72000000003</v>
      </c>
      <c r="F1238" s="11">
        <f>F1218+F1219+F1220+F1221+F1222+F1223+F1224+F1226+F1227+F1228+F1229+F1232+F1236</f>
        <v>234569.83999999997</v>
      </c>
      <c r="G1238" s="8"/>
      <c r="H1238" s="9"/>
      <c r="I1238" s="9"/>
      <c r="J1238" s="17">
        <f>E1238-F1238</f>
        <v>50913.88000000006</v>
      </c>
      <c r="K1238" s="9"/>
      <c r="L1238" s="9"/>
      <c r="M1238" s="9"/>
    </row>
    <row r="1239" spans="2:13" ht="12.75">
      <c r="B1239" s="5"/>
      <c r="C1239" s="5"/>
      <c r="D1239" s="10" t="s">
        <v>51</v>
      </c>
      <c r="E1239" s="11">
        <f>E1238+E1231+E1230</f>
        <v>466136.22000000003</v>
      </c>
      <c r="F1239" s="11">
        <f>F1238+F1231+F1230</f>
        <v>382960.73</v>
      </c>
      <c r="G1239" s="8"/>
      <c r="H1239" s="9"/>
      <c r="I1239" s="9"/>
      <c r="J1239" s="17">
        <f>E1239-F1239</f>
        <v>83175.49000000005</v>
      </c>
      <c r="K1239" s="9"/>
      <c r="L1239" s="9"/>
      <c r="M1239" s="9"/>
    </row>
    <row r="1240" spans="1:13" ht="12.75">
      <c r="A1240" s="1" t="s">
        <v>13</v>
      </c>
      <c r="B1240" s="5" t="s">
        <v>102</v>
      </c>
      <c r="C1240" s="5" t="s">
        <v>56</v>
      </c>
      <c r="D1240" s="5" t="s">
        <v>16</v>
      </c>
      <c r="E1240" s="16">
        <v>29418.29</v>
      </c>
      <c r="F1240" s="16">
        <v>24297.78</v>
      </c>
      <c r="G1240" s="8"/>
      <c r="H1240" s="9"/>
      <c r="I1240" s="9"/>
      <c r="J1240" s="17">
        <f>E1240-F1240</f>
        <v>5120.510000000002</v>
      </c>
      <c r="K1240" s="9"/>
      <c r="L1240" s="9"/>
      <c r="M1240" s="9"/>
    </row>
    <row r="1241" spans="1:13" ht="12.75">
      <c r="A1241" s="1" t="s">
        <v>13</v>
      </c>
      <c r="B1241" s="5" t="s">
        <v>102</v>
      </c>
      <c r="C1241" s="5" t="s">
        <v>56</v>
      </c>
      <c r="D1241" s="5" t="s">
        <v>41</v>
      </c>
      <c r="E1241" s="16">
        <v>758.52</v>
      </c>
      <c r="F1241" s="16">
        <v>469.83</v>
      </c>
      <c r="G1241" s="8"/>
      <c r="H1241" s="9"/>
      <c r="I1241" s="9"/>
      <c r="J1241" s="17">
        <f>E1241-F1241</f>
        <v>288.69</v>
      </c>
      <c r="K1241" s="9"/>
      <c r="L1241" s="9"/>
      <c r="M1241" s="9"/>
    </row>
    <row r="1242" spans="1:13" ht="12.75">
      <c r="A1242" s="1" t="s">
        <v>13</v>
      </c>
      <c r="B1242" s="5" t="s">
        <v>102</v>
      </c>
      <c r="C1242" s="5" t="s">
        <v>56</v>
      </c>
      <c r="D1242" s="5" t="s">
        <v>49</v>
      </c>
      <c r="E1242" s="16">
        <v>2805.44</v>
      </c>
      <c r="F1242" s="16">
        <v>2317.48</v>
      </c>
      <c r="G1242" s="8"/>
      <c r="H1242" s="9"/>
      <c r="I1242" s="9"/>
      <c r="J1242" s="17">
        <f>E1242-F1242</f>
        <v>487.96000000000004</v>
      </c>
      <c r="K1242" s="9"/>
      <c r="L1242" s="9"/>
      <c r="M1242" s="9"/>
    </row>
    <row r="1243" spans="1:13" ht="12.75">
      <c r="A1243" s="1" t="s">
        <v>13</v>
      </c>
      <c r="B1243" s="5" t="s">
        <v>102</v>
      </c>
      <c r="C1243" s="5" t="s">
        <v>56</v>
      </c>
      <c r="D1243" s="5" t="s">
        <v>50</v>
      </c>
      <c r="E1243" s="16">
        <v>3928.57</v>
      </c>
      <c r="F1243" s="16">
        <v>3248.07</v>
      </c>
      <c r="G1243" s="8"/>
      <c r="H1243" s="9"/>
      <c r="I1243" s="9"/>
      <c r="J1243" s="17">
        <f>E1243-F1243</f>
        <v>680.5</v>
      </c>
      <c r="K1243" s="9"/>
      <c r="L1243" s="9"/>
      <c r="M1243" s="9"/>
    </row>
    <row r="1244" spans="1:13" ht="12.75">
      <c r="A1244" s="1" t="s">
        <v>13</v>
      </c>
      <c r="B1244" s="5" t="s">
        <v>102</v>
      </c>
      <c r="C1244" s="5" t="s">
        <v>56</v>
      </c>
      <c r="D1244" s="5" t="s">
        <v>17</v>
      </c>
      <c r="E1244" s="16">
        <v>8096.12</v>
      </c>
      <c r="F1244" s="16">
        <v>6687.03</v>
      </c>
      <c r="G1244" s="8"/>
      <c r="H1244" s="9"/>
      <c r="I1244" s="9"/>
      <c r="J1244" s="17">
        <f>E1244-F1244</f>
        <v>1409.0900000000001</v>
      </c>
      <c r="K1244" s="9"/>
      <c r="L1244" s="9"/>
      <c r="M1244" s="9"/>
    </row>
    <row r="1245" spans="1:13" ht="12.75">
      <c r="A1245" s="1" t="s">
        <v>13</v>
      </c>
      <c r="B1245" s="5" t="s">
        <v>102</v>
      </c>
      <c r="C1245" s="5" t="s">
        <v>56</v>
      </c>
      <c r="D1245" s="5" t="s">
        <v>18</v>
      </c>
      <c r="E1245" s="16">
        <v>7775.36</v>
      </c>
      <c r="F1245" s="16">
        <v>6421.3</v>
      </c>
      <c r="G1245" s="8"/>
      <c r="H1245" s="9"/>
      <c r="I1245" s="9"/>
      <c r="J1245" s="17">
        <f>E1245-F1245</f>
        <v>1354.0599999999995</v>
      </c>
      <c r="K1245" s="9"/>
      <c r="L1245" s="9"/>
      <c r="M1245" s="9"/>
    </row>
    <row r="1246" spans="1:13" ht="12.75">
      <c r="A1246" s="1" t="s">
        <v>13</v>
      </c>
      <c r="B1246" s="5" t="s">
        <v>102</v>
      </c>
      <c r="C1246" s="5" t="s">
        <v>56</v>
      </c>
      <c r="D1246" s="5" t="s">
        <v>19</v>
      </c>
      <c r="E1246" s="16">
        <v>3767.9</v>
      </c>
      <c r="F1246" s="16">
        <v>3114.97</v>
      </c>
      <c r="G1246" s="8"/>
      <c r="H1246" s="9"/>
      <c r="I1246" s="9"/>
      <c r="J1246" s="17">
        <f>E1246-F1246</f>
        <v>652.9300000000003</v>
      </c>
      <c r="K1246" s="9"/>
      <c r="L1246" s="9"/>
      <c r="M1246" s="9"/>
    </row>
    <row r="1247" spans="1:13" ht="12.75">
      <c r="A1247" s="1" t="s">
        <v>13</v>
      </c>
      <c r="B1247" s="5" t="s">
        <v>102</v>
      </c>
      <c r="C1247" s="5" t="s">
        <v>56</v>
      </c>
      <c r="D1247" s="5" t="s">
        <v>21</v>
      </c>
      <c r="E1247" s="16">
        <v>127064.56</v>
      </c>
      <c r="F1247" s="16">
        <v>90872.87</v>
      </c>
      <c r="G1247" s="8"/>
      <c r="H1247" s="9"/>
      <c r="I1247" s="9"/>
      <c r="J1247" s="17">
        <f>E1247-F1247</f>
        <v>36191.69</v>
      </c>
      <c r="K1247" s="9">
        <f>K1256</f>
        <v>3227.76</v>
      </c>
      <c r="L1247" s="9"/>
      <c r="M1247" s="9"/>
    </row>
    <row r="1248" spans="1:13" ht="12.75">
      <c r="A1248" s="1" t="s">
        <v>13</v>
      </c>
      <c r="B1248" s="5" t="s">
        <v>102</v>
      </c>
      <c r="C1248" s="5" t="s">
        <v>56</v>
      </c>
      <c r="D1248" s="5" t="s">
        <v>22</v>
      </c>
      <c r="E1248" s="16">
        <v>4168.81</v>
      </c>
      <c r="F1248" s="16">
        <v>3440.05</v>
      </c>
      <c r="G1248" s="8"/>
      <c r="H1248" s="9"/>
      <c r="I1248" s="9"/>
      <c r="J1248" s="17">
        <f>E1248-F1248</f>
        <v>728.7600000000002</v>
      </c>
      <c r="K1248" s="9"/>
      <c r="L1248" s="9"/>
      <c r="M1248" s="9"/>
    </row>
    <row r="1249" spans="1:13" ht="12.75">
      <c r="A1249" s="1" t="s">
        <v>13</v>
      </c>
      <c r="B1249" s="5" t="s">
        <v>102</v>
      </c>
      <c r="C1249" s="5" t="s">
        <v>56</v>
      </c>
      <c r="D1249" s="5" t="s">
        <v>23</v>
      </c>
      <c r="E1249" s="16">
        <v>18196.03</v>
      </c>
      <c r="F1249" s="16">
        <v>15027.46</v>
      </c>
      <c r="G1249" s="8"/>
      <c r="H1249" s="9"/>
      <c r="I1249" s="9"/>
      <c r="J1249" s="17">
        <f>E1249-F1249</f>
        <v>3168.5699999999997</v>
      </c>
      <c r="K1249" s="9"/>
      <c r="L1249" s="9"/>
      <c r="M1249" s="9"/>
    </row>
    <row r="1250" spans="1:13" ht="12.75">
      <c r="A1250" s="1" t="s">
        <v>13</v>
      </c>
      <c r="B1250" s="5" t="s">
        <v>102</v>
      </c>
      <c r="C1250" s="5" t="s">
        <v>56</v>
      </c>
      <c r="D1250" s="5" t="s">
        <v>24</v>
      </c>
      <c r="E1250" s="16">
        <v>80.34</v>
      </c>
      <c r="F1250" s="16">
        <v>73.66</v>
      </c>
      <c r="G1250" s="8"/>
      <c r="H1250" s="9"/>
      <c r="I1250" s="9"/>
      <c r="J1250" s="17">
        <f>E1250-F1250</f>
        <v>6.680000000000007</v>
      </c>
      <c r="K1250" s="9"/>
      <c r="L1250" s="9"/>
      <c r="M1250" s="9"/>
    </row>
    <row r="1251" spans="1:13" ht="12.75">
      <c r="A1251" s="1" t="s">
        <v>13</v>
      </c>
      <c r="B1251" s="5" t="s">
        <v>102</v>
      </c>
      <c r="C1251" s="5" t="s">
        <v>56</v>
      </c>
      <c r="D1251" s="5" t="s">
        <v>25</v>
      </c>
      <c r="E1251" s="16">
        <v>77994.91</v>
      </c>
      <c r="F1251" s="16">
        <v>64420.53</v>
      </c>
      <c r="G1251" s="8"/>
      <c r="H1251" s="9"/>
      <c r="I1251" s="9"/>
      <c r="J1251" s="17">
        <f>E1251-F1251</f>
        <v>13574.380000000005</v>
      </c>
      <c r="K1251" s="9"/>
      <c r="L1251" s="9"/>
      <c r="M1251" s="9"/>
    </row>
    <row r="1252" spans="1:13" ht="12.75">
      <c r="A1252" s="1" t="s">
        <v>13</v>
      </c>
      <c r="B1252" s="5" t="s">
        <v>102</v>
      </c>
      <c r="C1252" s="5" t="s">
        <v>56</v>
      </c>
      <c r="D1252" s="10" t="s">
        <v>26</v>
      </c>
      <c r="E1252" s="11">
        <v>63245.48</v>
      </c>
      <c r="F1252" s="11">
        <v>52241.78</v>
      </c>
      <c r="G1252" s="8">
        <v>91645.96</v>
      </c>
      <c r="H1252" s="17">
        <f>E1252-G1252</f>
        <v>-28400.480000000003</v>
      </c>
      <c r="I1252" s="9"/>
      <c r="J1252" s="17">
        <f>E1252-F1252</f>
        <v>11003.700000000004</v>
      </c>
      <c r="K1252" s="9"/>
      <c r="L1252" s="9"/>
      <c r="M1252" s="9"/>
    </row>
    <row r="1253" spans="1:13" ht="12.75">
      <c r="A1253" s="1" t="s">
        <v>13</v>
      </c>
      <c r="B1253" s="5" t="s">
        <v>102</v>
      </c>
      <c r="C1253" s="18" t="s">
        <v>56</v>
      </c>
      <c r="D1253" s="18" t="s">
        <v>28</v>
      </c>
      <c r="E1253" s="19">
        <v>57634.41</v>
      </c>
      <c r="F1253" s="19">
        <v>47592.5</v>
      </c>
      <c r="G1253" s="8"/>
      <c r="H1253" s="9"/>
      <c r="I1253" s="9"/>
      <c r="J1253" s="17">
        <f>E1253-F1253</f>
        <v>10041.910000000003</v>
      </c>
      <c r="K1253" s="9"/>
      <c r="L1253" s="9"/>
      <c r="M1253" s="9"/>
    </row>
    <row r="1254" spans="1:13" ht="12.75">
      <c r="A1254" s="1" t="s">
        <v>13</v>
      </c>
      <c r="B1254" s="5" t="s">
        <v>102</v>
      </c>
      <c r="C1254" s="5" t="s">
        <v>56</v>
      </c>
      <c r="D1254" s="5" t="s">
        <v>54</v>
      </c>
      <c r="E1254" s="16">
        <v>28777.85</v>
      </c>
      <c r="F1254" s="16">
        <v>23767.14</v>
      </c>
      <c r="G1254" s="8"/>
      <c r="H1254" s="9"/>
      <c r="I1254" s="9"/>
      <c r="J1254" s="17">
        <f>E1254-F1254</f>
        <v>5010.709999999999</v>
      </c>
      <c r="K1254" s="9"/>
      <c r="L1254" s="9"/>
      <c r="M1254" s="9"/>
    </row>
    <row r="1255" spans="1:13" ht="12.75">
      <c r="A1255" s="1" t="s">
        <v>13</v>
      </c>
      <c r="B1255" s="5" t="s">
        <v>102</v>
      </c>
      <c r="C1255" s="5" t="s">
        <v>56</v>
      </c>
      <c r="D1255" s="5" t="s">
        <v>29</v>
      </c>
      <c r="E1255" s="16">
        <v>571.85</v>
      </c>
      <c r="F1255" s="16">
        <v>471.24</v>
      </c>
      <c r="G1255" s="8"/>
      <c r="H1255" s="9"/>
      <c r="I1255" s="9"/>
      <c r="J1255" s="17">
        <f>E1255-F1255</f>
        <v>100.61000000000001</v>
      </c>
      <c r="K1255" s="9"/>
      <c r="L1255" s="9"/>
      <c r="M1255" s="9"/>
    </row>
    <row r="1256" spans="1:13" ht="12.75">
      <c r="A1256" s="1" t="s">
        <v>13</v>
      </c>
      <c r="B1256" s="5" t="s">
        <v>102</v>
      </c>
      <c r="C1256" s="5" t="s">
        <v>56</v>
      </c>
      <c r="D1256" s="5" t="s">
        <v>30</v>
      </c>
      <c r="E1256" s="16">
        <v>75044.51</v>
      </c>
      <c r="F1256" s="16">
        <v>53673.09</v>
      </c>
      <c r="G1256" s="8"/>
      <c r="H1256" s="9"/>
      <c r="I1256" s="9"/>
      <c r="J1256" s="17">
        <f>E1256-F1256</f>
        <v>21371.42</v>
      </c>
      <c r="K1256" s="9">
        <f>268.98*12</f>
        <v>3227.76</v>
      </c>
      <c r="L1256" s="9"/>
      <c r="M1256" s="9"/>
    </row>
    <row r="1257" spans="1:13" ht="12.75">
      <c r="A1257" s="1" t="s">
        <v>13</v>
      </c>
      <c r="B1257" s="5" t="s">
        <v>102</v>
      </c>
      <c r="C1257" s="5" t="s">
        <v>56</v>
      </c>
      <c r="D1257" s="5" t="s">
        <v>31</v>
      </c>
      <c r="E1257" s="16">
        <v>599268.64</v>
      </c>
      <c r="F1257" s="16">
        <v>494480.25</v>
      </c>
      <c r="G1257" s="8"/>
      <c r="H1257" s="9"/>
      <c r="I1257" s="9"/>
      <c r="J1257" s="17">
        <f>E1257-F1257</f>
        <v>104788.39000000001</v>
      </c>
      <c r="K1257" s="9"/>
      <c r="L1257" s="9"/>
      <c r="M1257" s="9"/>
    </row>
    <row r="1258" spans="1:13" ht="12.75">
      <c r="A1258" s="1" t="s">
        <v>13</v>
      </c>
      <c r="B1258" s="5" t="s">
        <v>102</v>
      </c>
      <c r="C1258" s="5" t="s">
        <v>56</v>
      </c>
      <c r="D1258" s="5" t="s">
        <v>33</v>
      </c>
      <c r="E1258" s="16">
        <v>4649.16</v>
      </c>
      <c r="F1258" s="16">
        <v>3838.1</v>
      </c>
      <c r="G1258" s="8"/>
      <c r="H1258" s="9"/>
      <c r="I1258" s="9"/>
      <c r="J1258" s="17">
        <f>E1258-F1258</f>
        <v>811.06</v>
      </c>
      <c r="K1258" s="9"/>
      <c r="L1258" s="9"/>
      <c r="M1258" s="9"/>
    </row>
    <row r="1259" spans="1:13" ht="12.75">
      <c r="A1259" s="1" t="s">
        <v>13</v>
      </c>
      <c r="B1259" s="5" t="s">
        <v>102</v>
      </c>
      <c r="C1259" s="5" t="s">
        <v>56</v>
      </c>
      <c r="D1259" s="5" t="s">
        <v>37</v>
      </c>
      <c r="E1259" s="16">
        <v>1113246.75</v>
      </c>
      <c r="F1259" s="16">
        <v>896455.13</v>
      </c>
      <c r="G1259" s="8"/>
      <c r="H1259" s="9"/>
      <c r="I1259" s="9"/>
      <c r="J1259" s="17">
        <f>E1259-F1259</f>
        <v>216791.62</v>
      </c>
      <c r="K1259" s="9"/>
      <c r="L1259" s="9"/>
      <c r="M1259" s="9"/>
    </row>
    <row r="1260" spans="2:13" ht="12.75">
      <c r="B1260" s="5"/>
      <c r="C1260" s="5"/>
      <c r="D1260" s="10" t="s">
        <v>38</v>
      </c>
      <c r="E1260" s="11">
        <f>E1240+E1241+E1242+E1243+E1244+E1245+E1246+E1248+E1249+E1250+E1251+E1254+E1258</f>
        <v>190417.30000000002</v>
      </c>
      <c r="F1260" s="11">
        <f>F1240+F1241+F1242+F1243+F1244+F1245+F1246+F1248+F1249+F1250+F1251+F1254+F1258</f>
        <v>157123.4</v>
      </c>
      <c r="G1260" s="8"/>
      <c r="H1260" s="9"/>
      <c r="I1260" s="9"/>
      <c r="J1260" s="17">
        <f>E1260-F1260</f>
        <v>33293.90000000002</v>
      </c>
      <c r="K1260" s="9"/>
      <c r="L1260" s="9"/>
      <c r="M1260" s="9"/>
    </row>
    <row r="1261" spans="2:13" ht="12.75">
      <c r="B1261" s="5"/>
      <c r="C1261" s="5"/>
      <c r="D1261" s="10" t="s">
        <v>51</v>
      </c>
      <c r="E1261" s="11">
        <f>E1260+E1253+E1252</f>
        <v>311297.19</v>
      </c>
      <c r="F1261" s="11">
        <f>F1260+F1253+F1252</f>
        <v>256957.68</v>
      </c>
      <c r="G1261" s="8"/>
      <c r="H1261" s="9"/>
      <c r="I1261" s="9"/>
      <c r="J1261" s="17">
        <f>E1261-F1261</f>
        <v>54339.51000000001</v>
      </c>
      <c r="K1261" s="9"/>
      <c r="L1261" s="9"/>
      <c r="M1261" s="9"/>
    </row>
    <row r="1262" spans="1:13" ht="12.75">
      <c r="A1262" s="1" t="s">
        <v>13</v>
      </c>
      <c r="B1262" s="5" t="s">
        <v>102</v>
      </c>
      <c r="C1262" s="5" t="s">
        <v>57</v>
      </c>
      <c r="D1262" s="5" t="s">
        <v>16</v>
      </c>
      <c r="E1262" s="16">
        <v>31622.94</v>
      </c>
      <c r="F1262" s="16">
        <v>28914.42</v>
      </c>
      <c r="G1262" s="8"/>
      <c r="H1262" s="9"/>
      <c r="I1262" s="9"/>
      <c r="J1262" s="17">
        <f>E1262-F1262</f>
        <v>2708.5200000000004</v>
      </c>
      <c r="K1262" s="9"/>
      <c r="L1262" s="9"/>
      <c r="M1262" s="9"/>
    </row>
    <row r="1263" spans="1:13" ht="12.75">
      <c r="A1263" s="1" t="s">
        <v>13</v>
      </c>
      <c r="B1263" s="5" t="s">
        <v>102</v>
      </c>
      <c r="C1263" s="5" t="s">
        <v>57</v>
      </c>
      <c r="D1263" s="5" t="s">
        <v>49</v>
      </c>
      <c r="E1263" s="16">
        <v>3015.84</v>
      </c>
      <c r="F1263" s="16">
        <v>2757.91</v>
      </c>
      <c r="G1263" s="8"/>
      <c r="H1263" s="9"/>
      <c r="I1263" s="9"/>
      <c r="J1263" s="17">
        <f>E1263-F1263</f>
        <v>257.9300000000003</v>
      </c>
      <c r="K1263" s="9"/>
      <c r="L1263" s="9"/>
      <c r="M1263" s="9"/>
    </row>
    <row r="1264" spans="1:13" ht="12.75">
      <c r="A1264" s="1" t="s">
        <v>13</v>
      </c>
      <c r="B1264" s="5" t="s">
        <v>102</v>
      </c>
      <c r="C1264" s="5" t="s">
        <v>57</v>
      </c>
      <c r="D1264" s="5" t="s">
        <v>50</v>
      </c>
      <c r="E1264" s="16">
        <v>4222.5</v>
      </c>
      <c r="F1264" s="16">
        <v>3864.18</v>
      </c>
      <c r="G1264" s="8"/>
      <c r="H1264" s="9"/>
      <c r="I1264" s="9"/>
      <c r="J1264" s="17">
        <f>E1264-F1264</f>
        <v>358.32000000000016</v>
      </c>
      <c r="K1264" s="9"/>
      <c r="L1264" s="9"/>
      <c r="M1264" s="9"/>
    </row>
    <row r="1265" spans="1:13" ht="12.75">
      <c r="A1265" s="1" t="s">
        <v>13</v>
      </c>
      <c r="B1265" s="5" t="s">
        <v>102</v>
      </c>
      <c r="C1265" s="5" t="s">
        <v>57</v>
      </c>
      <c r="D1265" s="5" t="s">
        <v>17</v>
      </c>
      <c r="E1265" s="16">
        <v>8702.88</v>
      </c>
      <c r="F1265" s="16">
        <v>7957.67</v>
      </c>
      <c r="G1265" s="8"/>
      <c r="H1265" s="9"/>
      <c r="I1265" s="9"/>
      <c r="J1265" s="17">
        <f>E1265-F1265</f>
        <v>745.2099999999991</v>
      </c>
      <c r="K1265" s="9"/>
      <c r="L1265" s="9"/>
      <c r="M1265" s="9"/>
    </row>
    <row r="1266" spans="1:13" ht="12.75">
      <c r="A1266" s="1" t="s">
        <v>13</v>
      </c>
      <c r="B1266" s="5" t="s">
        <v>102</v>
      </c>
      <c r="C1266" s="5" t="s">
        <v>57</v>
      </c>
      <c r="D1266" s="5" t="s">
        <v>18</v>
      </c>
      <c r="E1266" s="16">
        <v>8358.18</v>
      </c>
      <c r="F1266" s="16">
        <v>7641.63</v>
      </c>
      <c r="G1266" s="8"/>
      <c r="H1266" s="9"/>
      <c r="I1266" s="9"/>
      <c r="J1266" s="17">
        <f>E1266-F1266</f>
        <v>716.5500000000002</v>
      </c>
      <c r="K1266" s="9"/>
      <c r="L1266" s="9"/>
      <c r="M1266" s="9"/>
    </row>
    <row r="1267" spans="1:13" ht="12.75">
      <c r="A1267" s="1" t="s">
        <v>13</v>
      </c>
      <c r="B1267" s="5" t="s">
        <v>102</v>
      </c>
      <c r="C1267" s="5" t="s">
        <v>57</v>
      </c>
      <c r="D1267" s="5" t="s">
        <v>19</v>
      </c>
      <c r="E1267" s="16">
        <v>4049.88</v>
      </c>
      <c r="F1267" s="16">
        <v>3705.94</v>
      </c>
      <c r="G1267" s="8"/>
      <c r="H1267" s="9"/>
      <c r="I1267" s="9"/>
      <c r="J1267" s="17">
        <f>E1267-F1267</f>
        <v>343.94000000000005</v>
      </c>
      <c r="K1267" s="9"/>
      <c r="L1267" s="9"/>
      <c r="M1267" s="9"/>
    </row>
    <row r="1268" spans="1:13" ht="12.75">
      <c r="A1268" s="1" t="s">
        <v>13</v>
      </c>
      <c r="B1268" s="5" t="s">
        <v>102</v>
      </c>
      <c r="C1268" s="5" t="s">
        <v>57</v>
      </c>
      <c r="D1268" s="5" t="s">
        <v>21</v>
      </c>
      <c r="E1268" s="16">
        <v>142006.56</v>
      </c>
      <c r="F1268" s="16">
        <v>127978.3</v>
      </c>
      <c r="G1268" s="8"/>
      <c r="H1268" s="9"/>
      <c r="I1268" s="9"/>
      <c r="J1268" s="17">
        <f>E1268-F1268</f>
        <v>14028.259999999995</v>
      </c>
      <c r="K1268" s="9">
        <f>K1277</f>
        <v>3677.76</v>
      </c>
      <c r="L1268" s="9"/>
      <c r="M1268" s="9"/>
    </row>
    <row r="1269" spans="1:13" ht="12.75">
      <c r="A1269" s="1" t="s">
        <v>13</v>
      </c>
      <c r="B1269" s="5" t="s">
        <v>102</v>
      </c>
      <c r="C1269" s="5" t="s">
        <v>57</v>
      </c>
      <c r="D1269" s="5" t="s">
        <v>22</v>
      </c>
      <c r="E1269" s="16">
        <v>4481.04</v>
      </c>
      <c r="F1269" s="16">
        <v>4094.08</v>
      </c>
      <c r="G1269" s="8"/>
      <c r="H1269" s="9"/>
      <c r="I1269" s="9"/>
      <c r="J1269" s="17">
        <f>E1269-F1269</f>
        <v>386.96000000000004</v>
      </c>
      <c r="K1269" s="9"/>
      <c r="L1269" s="9"/>
      <c r="M1269" s="9"/>
    </row>
    <row r="1270" spans="1:13" ht="12.75">
      <c r="A1270" s="1" t="s">
        <v>13</v>
      </c>
      <c r="B1270" s="5" t="s">
        <v>102</v>
      </c>
      <c r="C1270" s="5" t="s">
        <v>57</v>
      </c>
      <c r="D1270" s="5" t="s">
        <v>23</v>
      </c>
      <c r="E1270" s="16">
        <v>19559.76</v>
      </c>
      <c r="F1270" s="16">
        <v>17883.04</v>
      </c>
      <c r="G1270" s="8"/>
      <c r="H1270" s="9"/>
      <c r="I1270" s="9"/>
      <c r="J1270" s="17">
        <f>E1270-F1270</f>
        <v>1676.7199999999975</v>
      </c>
      <c r="K1270" s="9"/>
      <c r="L1270" s="9"/>
      <c r="M1270" s="9"/>
    </row>
    <row r="1271" spans="1:13" ht="12.75">
      <c r="A1271" s="1" t="s">
        <v>13</v>
      </c>
      <c r="B1271" s="5" t="s">
        <v>102</v>
      </c>
      <c r="C1271" s="5" t="s">
        <v>57</v>
      </c>
      <c r="D1271" s="5" t="s">
        <v>24</v>
      </c>
      <c r="E1271" s="16">
        <v>86.22</v>
      </c>
      <c r="F1271" s="16">
        <v>86.22</v>
      </c>
      <c r="G1271" s="8"/>
      <c r="H1271" s="9"/>
      <c r="I1271" s="9"/>
      <c r="J1271" s="17">
        <f>E1271-F1271</f>
        <v>0</v>
      </c>
      <c r="K1271" s="9"/>
      <c r="L1271" s="9"/>
      <c r="M1271" s="9"/>
    </row>
    <row r="1272" spans="1:13" ht="12.75">
      <c r="A1272" s="1" t="s">
        <v>13</v>
      </c>
      <c r="B1272" s="5" t="s">
        <v>102</v>
      </c>
      <c r="C1272" s="5" t="s">
        <v>57</v>
      </c>
      <c r="D1272" s="5" t="s">
        <v>25</v>
      </c>
      <c r="E1272" s="16">
        <v>83839.62</v>
      </c>
      <c r="F1272" s="16">
        <v>76659.89</v>
      </c>
      <c r="G1272" s="8"/>
      <c r="H1272" s="9"/>
      <c r="I1272" s="9"/>
      <c r="J1272" s="17">
        <f>E1272-F1272</f>
        <v>7179.729999999996</v>
      </c>
      <c r="K1272" s="9"/>
      <c r="L1272" s="9"/>
      <c r="M1272" s="9"/>
    </row>
    <row r="1273" spans="1:13" ht="12.75">
      <c r="A1273" s="1" t="s">
        <v>13</v>
      </c>
      <c r="B1273" s="5" t="s">
        <v>102</v>
      </c>
      <c r="C1273" s="5" t="s">
        <v>57</v>
      </c>
      <c r="D1273" s="10" t="s">
        <v>26</v>
      </c>
      <c r="E1273" s="11">
        <v>67984.98</v>
      </c>
      <c r="F1273" s="11">
        <v>62166.71</v>
      </c>
      <c r="G1273" s="8">
        <v>84908</v>
      </c>
      <c r="H1273" s="17">
        <f>E1273-G1273</f>
        <v>-16923.020000000004</v>
      </c>
      <c r="I1273" s="9"/>
      <c r="J1273" s="17">
        <f>E1273-F1273</f>
        <v>5818.269999999997</v>
      </c>
      <c r="K1273" s="9"/>
      <c r="L1273" s="9"/>
      <c r="M1273" s="9"/>
    </row>
    <row r="1274" spans="1:13" ht="12.75">
      <c r="A1274" s="1" t="s">
        <v>13</v>
      </c>
      <c r="B1274" s="5" t="s">
        <v>102</v>
      </c>
      <c r="C1274" s="18" t="s">
        <v>57</v>
      </c>
      <c r="D1274" s="18" t="s">
        <v>28</v>
      </c>
      <c r="E1274" s="19">
        <v>61953.36</v>
      </c>
      <c r="F1274" s="19">
        <v>56636.64</v>
      </c>
      <c r="G1274" s="8"/>
      <c r="H1274" s="9"/>
      <c r="I1274" s="9"/>
      <c r="J1274" s="17">
        <f>E1274-F1274</f>
        <v>5316.720000000001</v>
      </c>
      <c r="K1274" s="9"/>
      <c r="L1274" s="9"/>
      <c r="M1274" s="9"/>
    </row>
    <row r="1275" spans="1:13" ht="12.75">
      <c r="A1275" s="1" t="s">
        <v>13</v>
      </c>
      <c r="B1275" s="5" t="s">
        <v>102</v>
      </c>
      <c r="C1275" s="5" t="s">
        <v>57</v>
      </c>
      <c r="D1275" s="5" t="s">
        <v>54</v>
      </c>
      <c r="E1275" s="16">
        <v>30933.96</v>
      </c>
      <c r="F1275" s="16">
        <v>28282.71</v>
      </c>
      <c r="G1275" s="8"/>
      <c r="H1275" s="9"/>
      <c r="I1275" s="9"/>
      <c r="J1275" s="17">
        <f>E1275-F1275</f>
        <v>2651.25</v>
      </c>
      <c r="K1275" s="9"/>
      <c r="L1275" s="9"/>
      <c r="M1275" s="9"/>
    </row>
    <row r="1276" spans="1:13" ht="12.75">
      <c r="A1276" s="1" t="s">
        <v>13</v>
      </c>
      <c r="B1276" s="5" t="s">
        <v>102</v>
      </c>
      <c r="C1276" s="5" t="s">
        <v>57</v>
      </c>
      <c r="D1276" s="5" t="s">
        <v>29</v>
      </c>
      <c r="E1276" s="16">
        <v>1304.22</v>
      </c>
      <c r="F1276" s="16">
        <v>1190.25</v>
      </c>
      <c r="G1276" s="8"/>
      <c r="H1276" s="9"/>
      <c r="I1276" s="9"/>
      <c r="J1276" s="17">
        <f>E1276-F1276</f>
        <v>113.97000000000003</v>
      </c>
      <c r="K1276" s="9"/>
      <c r="L1276" s="9"/>
      <c r="M1276" s="9"/>
    </row>
    <row r="1277" spans="1:13" ht="12.75">
      <c r="A1277" s="1" t="s">
        <v>13</v>
      </c>
      <c r="B1277" s="5" t="s">
        <v>102</v>
      </c>
      <c r="C1277" s="5" t="s">
        <v>57</v>
      </c>
      <c r="D1277" s="5" t="s">
        <v>30</v>
      </c>
      <c r="E1277" s="16">
        <v>83867.04</v>
      </c>
      <c r="F1277" s="16">
        <v>75586.5</v>
      </c>
      <c r="G1277" s="8"/>
      <c r="H1277" s="9"/>
      <c r="I1277" s="9"/>
      <c r="J1277" s="17">
        <f>E1277-F1277</f>
        <v>8280.539999999994</v>
      </c>
      <c r="K1277" s="9">
        <f>306.48*12</f>
        <v>3677.76</v>
      </c>
      <c r="L1277" s="9"/>
      <c r="M1277" s="9"/>
    </row>
    <row r="1278" spans="1:13" ht="12.75">
      <c r="A1278" s="1" t="s">
        <v>13</v>
      </c>
      <c r="B1278" s="5" t="s">
        <v>102</v>
      </c>
      <c r="C1278" s="5" t="s">
        <v>57</v>
      </c>
      <c r="D1278" s="5" t="s">
        <v>31</v>
      </c>
      <c r="E1278" s="16">
        <v>644177.1</v>
      </c>
      <c r="F1278" s="16">
        <v>588516.52</v>
      </c>
      <c r="G1278" s="8"/>
      <c r="H1278" s="9"/>
      <c r="I1278" s="9"/>
      <c r="J1278" s="17">
        <f>E1278-F1278</f>
        <v>55660.57999999996</v>
      </c>
      <c r="K1278" s="9"/>
      <c r="L1278" s="9"/>
      <c r="M1278" s="9"/>
    </row>
    <row r="1279" spans="1:13" ht="12.75">
      <c r="A1279" s="1" t="s">
        <v>13</v>
      </c>
      <c r="B1279" s="5" t="s">
        <v>102</v>
      </c>
      <c r="C1279" s="5" t="s">
        <v>57</v>
      </c>
      <c r="D1279" s="5" t="s">
        <v>33</v>
      </c>
      <c r="E1279" s="16">
        <v>4997.58</v>
      </c>
      <c r="F1279" s="16">
        <v>4567.65</v>
      </c>
      <c r="G1279" s="8"/>
      <c r="H1279" s="9"/>
      <c r="I1279" s="9"/>
      <c r="J1279" s="17">
        <f>E1279-F1279</f>
        <v>429.9300000000003</v>
      </c>
      <c r="K1279" s="9"/>
      <c r="L1279" s="9"/>
      <c r="M1279" s="9"/>
    </row>
    <row r="1280" spans="1:13" ht="12.75">
      <c r="A1280" s="1" t="s">
        <v>13</v>
      </c>
      <c r="B1280" s="5" t="s">
        <v>102</v>
      </c>
      <c r="C1280" s="5" t="s">
        <v>57</v>
      </c>
      <c r="D1280" s="5" t="s">
        <v>37</v>
      </c>
      <c r="E1280" s="16">
        <v>1205163.66</v>
      </c>
      <c r="F1280" s="16">
        <v>1098490.26</v>
      </c>
      <c r="G1280" s="8"/>
      <c r="H1280" s="9"/>
      <c r="I1280" s="9"/>
      <c r="J1280" s="17">
        <f>E1280-F1280</f>
        <v>106673.3999999999</v>
      </c>
      <c r="K1280" s="9"/>
      <c r="L1280" s="9"/>
      <c r="M1280" s="9"/>
    </row>
    <row r="1281" spans="2:13" ht="12.75">
      <c r="B1281" s="5"/>
      <c r="C1281" s="5"/>
      <c r="D1281" s="10" t="s">
        <v>38</v>
      </c>
      <c r="E1281" s="11">
        <f>E1262+E1263+E1264+E1265+E1266+E1267+E1269+E1270+E1271+E1272+E1275+E1279</f>
        <v>203870.39999999997</v>
      </c>
      <c r="F1281" s="11">
        <f>F1262+F1263+F1264+F1265+F1266+F1267+F1269+F1270+F1271+F1272+F1275+F1279</f>
        <v>186415.33999999997</v>
      </c>
      <c r="G1281" s="8"/>
      <c r="H1281" s="9"/>
      <c r="I1281" s="9"/>
      <c r="J1281" s="17">
        <f>E1281-F1281</f>
        <v>17455.059999999998</v>
      </c>
      <c r="K1281" s="9"/>
      <c r="L1281" s="9"/>
      <c r="M1281" s="9"/>
    </row>
    <row r="1282" spans="2:13" ht="12.75">
      <c r="B1282" s="5"/>
      <c r="C1282" s="5"/>
      <c r="D1282" s="10" t="s">
        <v>51</v>
      </c>
      <c r="E1282" s="11">
        <f>E1281+E1274+E1273</f>
        <v>333808.73999999993</v>
      </c>
      <c r="F1282" s="11">
        <f>F1281+F1274+F1273</f>
        <v>305218.69</v>
      </c>
      <c r="G1282" s="8"/>
      <c r="H1282" s="9"/>
      <c r="I1282" s="9"/>
      <c r="J1282" s="17">
        <f>E1282-F1282</f>
        <v>28590.04999999993</v>
      </c>
      <c r="K1282" s="9"/>
      <c r="L1282" s="9"/>
      <c r="M1282" s="9"/>
    </row>
    <row r="1283" spans="1:13" ht="12.75">
      <c r="A1283" s="1" t="s">
        <v>13</v>
      </c>
      <c r="B1283" s="5" t="s">
        <v>102</v>
      </c>
      <c r="C1283" s="5" t="s">
        <v>62</v>
      </c>
      <c r="D1283" s="5" t="s">
        <v>16</v>
      </c>
      <c r="E1283" s="16">
        <v>28681.32</v>
      </c>
      <c r="F1283" s="16">
        <v>25339.21</v>
      </c>
      <c r="G1283" s="8"/>
      <c r="H1283" s="9"/>
      <c r="I1283" s="9"/>
      <c r="J1283" s="17">
        <f>E1283-F1283</f>
        <v>3342.1100000000006</v>
      </c>
      <c r="K1283" s="9"/>
      <c r="L1283" s="9"/>
      <c r="M1283" s="9"/>
    </row>
    <row r="1284" spans="1:13" ht="12.75">
      <c r="A1284" s="1" t="s">
        <v>13</v>
      </c>
      <c r="B1284" s="5" t="s">
        <v>102</v>
      </c>
      <c r="C1284" s="5" t="s">
        <v>62</v>
      </c>
      <c r="D1284" s="5" t="s">
        <v>49</v>
      </c>
      <c r="E1284" s="16">
        <v>2735.46</v>
      </c>
      <c r="F1284" s="16">
        <v>2417.14</v>
      </c>
      <c r="G1284" s="8"/>
      <c r="H1284" s="9"/>
      <c r="I1284" s="9"/>
      <c r="J1284" s="17">
        <f>E1284-F1284</f>
        <v>318.32000000000016</v>
      </c>
      <c r="K1284" s="9"/>
      <c r="L1284" s="9"/>
      <c r="M1284" s="9"/>
    </row>
    <row r="1285" spans="1:13" ht="12.75">
      <c r="A1285" s="1" t="s">
        <v>13</v>
      </c>
      <c r="B1285" s="5" t="s">
        <v>102</v>
      </c>
      <c r="C1285" s="5" t="s">
        <v>62</v>
      </c>
      <c r="D1285" s="5" t="s">
        <v>50</v>
      </c>
      <c r="E1285" s="16">
        <v>3829.86</v>
      </c>
      <c r="F1285" s="16">
        <v>3387.5</v>
      </c>
      <c r="G1285" s="8"/>
      <c r="H1285" s="9"/>
      <c r="I1285" s="9"/>
      <c r="J1285" s="17">
        <f>E1285-F1285</f>
        <v>442.3600000000001</v>
      </c>
      <c r="K1285" s="9"/>
      <c r="L1285" s="9"/>
      <c r="M1285" s="9"/>
    </row>
    <row r="1286" spans="1:13" ht="12.75">
      <c r="A1286" s="1" t="s">
        <v>13</v>
      </c>
      <c r="B1286" s="5" t="s">
        <v>102</v>
      </c>
      <c r="C1286" s="5" t="s">
        <v>62</v>
      </c>
      <c r="D1286" s="5" t="s">
        <v>17</v>
      </c>
      <c r="E1286" s="16">
        <v>7893.3</v>
      </c>
      <c r="F1286" s="16">
        <v>6973.78</v>
      </c>
      <c r="G1286" s="8"/>
      <c r="H1286" s="9"/>
      <c r="I1286" s="9"/>
      <c r="J1286" s="17">
        <f>E1286-F1286</f>
        <v>919.5200000000004</v>
      </c>
      <c r="K1286" s="9"/>
      <c r="L1286" s="9"/>
      <c r="M1286" s="9"/>
    </row>
    <row r="1287" spans="1:13" ht="12.75">
      <c r="A1287" s="1" t="s">
        <v>13</v>
      </c>
      <c r="B1287" s="5" t="s">
        <v>102</v>
      </c>
      <c r="C1287" s="5" t="s">
        <v>62</v>
      </c>
      <c r="D1287" s="5" t="s">
        <v>18</v>
      </c>
      <c r="E1287" s="16">
        <v>7580.7</v>
      </c>
      <c r="F1287" s="16">
        <v>6696.59</v>
      </c>
      <c r="G1287" s="8"/>
      <c r="H1287" s="9"/>
      <c r="I1287" s="9"/>
      <c r="J1287" s="17">
        <f>E1287-F1287</f>
        <v>884.1099999999997</v>
      </c>
      <c r="K1287" s="9"/>
      <c r="L1287" s="9"/>
      <c r="M1287" s="9"/>
    </row>
    <row r="1288" spans="1:13" ht="12.75">
      <c r="A1288" s="1" t="s">
        <v>13</v>
      </c>
      <c r="B1288" s="5" t="s">
        <v>102</v>
      </c>
      <c r="C1288" s="5" t="s">
        <v>62</v>
      </c>
      <c r="D1288" s="5" t="s">
        <v>19</v>
      </c>
      <c r="E1288" s="16">
        <v>3673.26</v>
      </c>
      <c r="F1288" s="16">
        <v>3248.73</v>
      </c>
      <c r="G1288" s="8"/>
      <c r="H1288" s="9"/>
      <c r="I1288" s="9"/>
      <c r="J1288" s="17">
        <f>E1288-F1288</f>
        <v>424.5300000000002</v>
      </c>
      <c r="K1288" s="9"/>
      <c r="L1288" s="9"/>
      <c r="M1288" s="9"/>
    </row>
    <row r="1289" spans="1:13" ht="12.75">
      <c r="A1289" s="1" t="s">
        <v>13</v>
      </c>
      <c r="B1289" s="5" t="s">
        <v>102</v>
      </c>
      <c r="C1289" s="5" t="s">
        <v>62</v>
      </c>
      <c r="D1289" s="5" t="s">
        <v>20</v>
      </c>
      <c r="E1289" s="16">
        <v>860.16</v>
      </c>
      <c r="F1289" s="16">
        <v>754.32</v>
      </c>
      <c r="G1289" s="8"/>
      <c r="H1289" s="9"/>
      <c r="I1289" s="9"/>
      <c r="J1289" s="17">
        <f>E1289-F1289</f>
        <v>105.83999999999992</v>
      </c>
      <c r="K1289" s="9"/>
      <c r="L1289" s="9"/>
      <c r="M1289" s="9"/>
    </row>
    <row r="1290" spans="1:13" ht="12.75">
      <c r="A1290" s="1" t="s">
        <v>13</v>
      </c>
      <c r="B1290" s="5" t="s">
        <v>102</v>
      </c>
      <c r="C1290" s="5" t="s">
        <v>62</v>
      </c>
      <c r="D1290" s="5" t="s">
        <v>21</v>
      </c>
      <c r="E1290" s="16">
        <v>115363.06</v>
      </c>
      <c r="F1290" s="16">
        <v>99872.1</v>
      </c>
      <c r="G1290" s="8"/>
      <c r="H1290" s="9"/>
      <c r="I1290" s="9"/>
      <c r="J1290" s="17">
        <f>E1290-F1290</f>
        <v>15490.959999999992</v>
      </c>
      <c r="K1290" s="9">
        <f>K1299</f>
        <v>3053.64</v>
      </c>
      <c r="L1290" s="9"/>
      <c r="M1290" s="9"/>
    </row>
    <row r="1291" spans="1:13" ht="12.75">
      <c r="A1291" s="1" t="s">
        <v>13</v>
      </c>
      <c r="B1291" s="5" t="s">
        <v>102</v>
      </c>
      <c r="C1291" s="5" t="s">
        <v>62</v>
      </c>
      <c r="D1291" s="5" t="s">
        <v>22</v>
      </c>
      <c r="E1291" s="16">
        <v>4064.46</v>
      </c>
      <c r="F1291" s="16">
        <v>3587.15</v>
      </c>
      <c r="G1291" s="8"/>
      <c r="H1291" s="9"/>
      <c r="I1291" s="9"/>
      <c r="J1291" s="17">
        <f>E1291-F1291</f>
        <v>477.30999999999995</v>
      </c>
      <c r="K1291" s="9"/>
      <c r="L1291" s="9"/>
      <c r="M1291" s="9"/>
    </row>
    <row r="1292" spans="1:13" ht="12.75">
      <c r="A1292" s="1" t="s">
        <v>13</v>
      </c>
      <c r="B1292" s="5" t="s">
        <v>102</v>
      </c>
      <c r="C1292" s="5" t="s">
        <v>62</v>
      </c>
      <c r="D1292" s="5" t="s">
        <v>23</v>
      </c>
      <c r="E1292" s="16">
        <v>17740.2</v>
      </c>
      <c r="F1292" s="16">
        <v>15671.33</v>
      </c>
      <c r="G1292" s="8"/>
      <c r="H1292" s="9"/>
      <c r="I1292" s="9"/>
      <c r="J1292" s="17">
        <f>E1292-F1292</f>
        <v>2068.870000000001</v>
      </c>
      <c r="K1292" s="9"/>
      <c r="L1292" s="9"/>
      <c r="M1292" s="9"/>
    </row>
    <row r="1293" spans="1:13" ht="12.75">
      <c r="A1293" s="1" t="s">
        <v>13</v>
      </c>
      <c r="B1293" s="5" t="s">
        <v>102</v>
      </c>
      <c r="C1293" s="5" t="s">
        <v>62</v>
      </c>
      <c r="D1293" s="5" t="s">
        <v>24</v>
      </c>
      <c r="E1293" s="16">
        <v>78.3</v>
      </c>
      <c r="F1293" s="16">
        <v>77.95</v>
      </c>
      <c r="G1293" s="8"/>
      <c r="H1293" s="9"/>
      <c r="I1293" s="9"/>
      <c r="J1293" s="17">
        <f>E1293-F1293</f>
        <v>0.3499999999999943</v>
      </c>
      <c r="K1293" s="9"/>
      <c r="L1293" s="9"/>
      <c r="M1293" s="9"/>
    </row>
    <row r="1294" spans="1:13" ht="12.75">
      <c r="A1294" s="1" t="s">
        <v>13</v>
      </c>
      <c r="B1294" s="5" t="s">
        <v>102</v>
      </c>
      <c r="C1294" s="5" t="s">
        <v>62</v>
      </c>
      <c r="D1294" s="5" t="s">
        <v>25</v>
      </c>
      <c r="E1294" s="16">
        <v>76040.04</v>
      </c>
      <c r="F1294" s="16">
        <v>67180.84</v>
      </c>
      <c r="G1294" s="8"/>
      <c r="H1294" s="9"/>
      <c r="I1294" s="9"/>
      <c r="J1294" s="17">
        <f>E1294-F1294</f>
        <v>8859.199999999997</v>
      </c>
      <c r="K1294" s="9"/>
      <c r="L1294" s="9"/>
      <c r="M1294" s="9"/>
    </row>
    <row r="1295" spans="1:13" ht="12.75">
      <c r="A1295" s="1" t="s">
        <v>13</v>
      </c>
      <c r="B1295" s="5" t="s">
        <v>102</v>
      </c>
      <c r="C1295" s="5" t="s">
        <v>62</v>
      </c>
      <c r="D1295" s="10" t="s">
        <v>26</v>
      </c>
      <c r="E1295" s="11">
        <v>61816.8</v>
      </c>
      <c r="F1295" s="11">
        <v>54619.59</v>
      </c>
      <c r="G1295" s="8">
        <v>129960.5</v>
      </c>
      <c r="H1295" s="17">
        <f>E1295-G1295</f>
        <v>-68143.7</v>
      </c>
      <c r="I1295" s="9"/>
      <c r="J1295" s="17">
        <f>E1295-F1295</f>
        <v>7197.210000000006</v>
      </c>
      <c r="K1295" s="9"/>
      <c r="L1295" s="9"/>
      <c r="M1295" s="9"/>
    </row>
    <row r="1296" spans="1:13" ht="12.75">
      <c r="A1296" s="1" t="s">
        <v>13</v>
      </c>
      <c r="B1296" s="5" t="s">
        <v>102</v>
      </c>
      <c r="C1296" s="18" t="s">
        <v>62</v>
      </c>
      <c r="D1296" s="18" t="s">
        <v>28</v>
      </c>
      <c r="E1296" s="19">
        <v>56190.06</v>
      </c>
      <c r="F1296" s="19">
        <v>49630.2</v>
      </c>
      <c r="G1296" s="8"/>
      <c r="H1296" s="9"/>
      <c r="I1296" s="9"/>
      <c r="J1296" s="17">
        <f>E1296-F1296</f>
        <v>6559.860000000001</v>
      </c>
      <c r="K1296" s="9"/>
      <c r="L1296" s="9"/>
      <c r="M1296" s="9"/>
    </row>
    <row r="1297" spans="1:13" ht="12.75">
      <c r="A1297" s="1" t="s">
        <v>13</v>
      </c>
      <c r="B1297" s="5" t="s">
        <v>102</v>
      </c>
      <c r="C1297" s="5" t="s">
        <v>62</v>
      </c>
      <c r="D1297" s="5" t="s">
        <v>54</v>
      </c>
      <c r="E1297" s="16">
        <v>28056.36</v>
      </c>
      <c r="F1297" s="16">
        <v>24784.99</v>
      </c>
      <c r="G1297" s="8"/>
      <c r="H1297" s="9"/>
      <c r="I1297" s="9"/>
      <c r="J1297" s="17">
        <f>E1297-F1297</f>
        <v>3271.369999999999</v>
      </c>
      <c r="K1297" s="9"/>
      <c r="L1297" s="9"/>
      <c r="M1297" s="9"/>
    </row>
    <row r="1298" spans="1:13" ht="12.75">
      <c r="A1298" s="1" t="s">
        <v>13</v>
      </c>
      <c r="B1298" s="5" t="s">
        <v>102</v>
      </c>
      <c r="C1298" s="5" t="s">
        <v>62</v>
      </c>
      <c r="D1298" s="5" t="s">
        <v>29</v>
      </c>
      <c r="E1298" s="16">
        <v>617.52</v>
      </c>
      <c r="F1298" s="16">
        <v>544.21</v>
      </c>
      <c r="G1298" s="8"/>
      <c r="H1298" s="9"/>
      <c r="I1298" s="9"/>
      <c r="J1298" s="17">
        <f>E1298-F1298</f>
        <v>73.30999999999995</v>
      </c>
      <c r="K1298" s="9"/>
      <c r="L1298" s="9"/>
      <c r="M1298" s="9"/>
    </row>
    <row r="1299" spans="1:13" ht="12.75">
      <c r="A1299" s="1" t="s">
        <v>13</v>
      </c>
      <c r="B1299" s="5" t="s">
        <v>102</v>
      </c>
      <c r="C1299" s="5" t="s">
        <v>62</v>
      </c>
      <c r="D1299" s="5" t="s">
        <v>30</v>
      </c>
      <c r="E1299" s="16">
        <v>68133.39</v>
      </c>
      <c r="F1299" s="16">
        <v>58988.24</v>
      </c>
      <c r="G1299" s="8"/>
      <c r="H1299" s="9"/>
      <c r="I1299" s="9"/>
      <c r="J1299" s="17">
        <f>E1299-F1299</f>
        <v>9145.150000000001</v>
      </c>
      <c r="K1299" s="9">
        <f>254.47*12</f>
        <v>3053.64</v>
      </c>
      <c r="L1299" s="9"/>
      <c r="M1299" s="9"/>
    </row>
    <row r="1300" spans="1:13" ht="12.75">
      <c r="A1300" s="1" t="s">
        <v>13</v>
      </c>
      <c r="B1300" s="5" t="s">
        <v>102</v>
      </c>
      <c r="C1300" s="5" t="s">
        <v>62</v>
      </c>
      <c r="D1300" s="5" t="s">
        <v>31</v>
      </c>
      <c r="E1300" s="16">
        <v>584249.34</v>
      </c>
      <c r="F1300" s="16">
        <v>515592.08</v>
      </c>
      <c r="G1300" s="8"/>
      <c r="H1300" s="9"/>
      <c r="I1300" s="9"/>
      <c r="J1300" s="17">
        <f>E1300-F1300</f>
        <v>68657.25999999995</v>
      </c>
      <c r="K1300" s="9"/>
      <c r="L1300" s="9"/>
      <c r="M1300" s="9"/>
    </row>
    <row r="1301" spans="1:13" ht="12.75">
      <c r="A1301" s="1" t="s">
        <v>13</v>
      </c>
      <c r="B1301" s="5" t="s">
        <v>102</v>
      </c>
      <c r="C1301" s="5" t="s">
        <v>62</v>
      </c>
      <c r="D1301" s="5" t="s">
        <v>33</v>
      </c>
      <c r="E1301" s="16">
        <v>4532.76</v>
      </c>
      <c r="F1301" s="16">
        <v>4002.37</v>
      </c>
      <c r="G1301" s="8"/>
      <c r="H1301" s="9"/>
      <c r="I1301" s="9"/>
      <c r="J1301" s="17">
        <f>E1301-F1301</f>
        <v>530.3900000000003</v>
      </c>
      <c r="K1301" s="9"/>
      <c r="L1301" s="9"/>
      <c r="M1301" s="9"/>
    </row>
    <row r="1302" spans="1:13" ht="12.75">
      <c r="A1302" s="1" t="s">
        <v>13</v>
      </c>
      <c r="B1302" s="5" t="s">
        <v>102</v>
      </c>
      <c r="C1302" s="5" t="s">
        <v>62</v>
      </c>
      <c r="D1302" s="5" t="s">
        <v>37</v>
      </c>
      <c r="E1302" s="16">
        <v>1072136.35</v>
      </c>
      <c r="F1302" s="16">
        <v>943368.32</v>
      </c>
      <c r="G1302" s="8"/>
      <c r="H1302" s="9"/>
      <c r="I1302" s="9"/>
      <c r="J1302" s="17">
        <f>E1302-F1302</f>
        <v>128768.03000000014</v>
      </c>
      <c r="K1302" s="9"/>
      <c r="L1302" s="9"/>
      <c r="M1302" s="9"/>
    </row>
    <row r="1303" spans="2:13" ht="12.75">
      <c r="B1303" s="5"/>
      <c r="C1303" s="5"/>
      <c r="D1303" s="10" t="s">
        <v>38</v>
      </c>
      <c r="E1303" s="11">
        <f>E1283+E1284+E1285+E1286+E1287+E1288+E1289+E1291+E1292+E1293+E1294+E1297+E1301</f>
        <v>185766.18</v>
      </c>
      <c r="F1303" s="11">
        <f>F1283+F1284+F1285+F1286+F1287+F1288+F1289+F1291+F1292+F1293+F1294+F1297+F1301</f>
        <v>164121.89999999997</v>
      </c>
      <c r="G1303" s="8"/>
      <c r="H1303" s="9"/>
      <c r="I1303" s="9"/>
      <c r="J1303" s="17">
        <f>E1303-F1303</f>
        <v>21644.280000000028</v>
      </c>
      <c r="K1303" s="9"/>
      <c r="L1303" s="9"/>
      <c r="M1303" s="9"/>
    </row>
    <row r="1304" spans="2:13" ht="12.75">
      <c r="B1304" s="5"/>
      <c r="C1304" s="5"/>
      <c r="D1304" s="10" t="s">
        <v>51</v>
      </c>
      <c r="E1304" s="11">
        <f>E1303+E1296+E1295</f>
        <v>303773.04</v>
      </c>
      <c r="F1304" s="11">
        <f>F1303+F1296+F1295</f>
        <v>268371.68999999994</v>
      </c>
      <c r="G1304" s="8"/>
      <c r="H1304" s="9"/>
      <c r="I1304" s="9"/>
      <c r="J1304" s="17">
        <f>E1304-F1304</f>
        <v>35401.350000000035</v>
      </c>
      <c r="K1304" s="9"/>
      <c r="L1304" s="9"/>
      <c r="M1304" s="9"/>
    </row>
    <row r="1305" spans="1:13" ht="12.75">
      <c r="A1305" s="1" t="s">
        <v>13</v>
      </c>
      <c r="B1305" s="5" t="s">
        <v>102</v>
      </c>
      <c r="C1305" s="5" t="s">
        <v>63</v>
      </c>
      <c r="D1305" s="5" t="s">
        <v>16</v>
      </c>
      <c r="E1305" s="16">
        <v>8319.24</v>
      </c>
      <c r="F1305" s="16">
        <v>6033.46</v>
      </c>
      <c r="G1305" s="8"/>
      <c r="H1305" s="9"/>
      <c r="I1305" s="9"/>
      <c r="J1305" s="17">
        <f>E1305-F1305</f>
        <v>2285.7799999999997</v>
      </c>
      <c r="K1305" s="9"/>
      <c r="L1305" s="9"/>
      <c r="M1305" s="9"/>
    </row>
    <row r="1306" spans="1:13" ht="12.75">
      <c r="A1306" s="1" t="s">
        <v>13</v>
      </c>
      <c r="B1306" s="5" t="s">
        <v>102</v>
      </c>
      <c r="C1306" s="5" t="s">
        <v>63</v>
      </c>
      <c r="D1306" s="5" t="s">
        <v>49</v>
      </c>
      <c r="E1306" s="16">
        <v>793.44</v>
      </c>
      <c r="F1306" s="16">
        <v>575.47</v>
      </c>
      <c r="G1306" s="8"/>
      <c r="H1306" s="9"/>
      <c r="I1306" s="9"/>
      <c r="J1306" s="17">
        <f>E1306-F1306</f>
        <v>217.97000000000003</v>
      </c>
      <c r="K1306" s="9"/>
      <c r="L1306" s="9"/>
      <c r="M1306" s="9"/>
    </row>
    <row r="1307" spans="1:13" ht="12.75">
      <c r="A1307" s="1" t="s">
        <v>13</v>
      </c>
      <c r="B1307" s="5" t="s">
        <v>102</v>
      </c>
      <c r="C1307" s="5" t="s">
        <v>63</v>
      </c>
      <c r="D1307" s="5" t="s">
        <v>50</v>
      </c>
      <c r="E1307" s="16">
        <v>1110.78</v>
      </c>
      <c r="F1307" s="16">
        <v>806.48</v>
      </c>
      <c r="G1307" s="8"/>
      <c r="H1307" s="9"/>
      <c r="I1307" s="9"/>
      <c r="J1307" s="17">
        <f>E1307-F1307</f>
        <v>304.29999999999995</v>
      </c>
      <c r="K1307" s="9"/>
      <c r="L1307" s="9"/>
      <c r="M1307" s="9"/>
    </row>
    <row r="1308" spans="1:13" ht="12.75">
      <c r="A1308" s="1" t="s">
        <v>13</v>
      </c>
      <c r="B1308" s="5" t="s">
        <v>102</v>
      </c>
      <c r="C1308" s="5" t="s">
        <v>63</v>
      </c>
      <c r="D1308" s="5" t="s">
        <v>17</v>
      </c>
      <c r="E1308" s="16">
        <v>2289.48</v>
      </c>
      <c r="F1308" s="16">
        <v>1660.5</v>
      </c>
      <c r="G1308" s="8"/>
      <c r="H1308" s="9"/>
      <c r="I1308" s="9"/>
      <c r="J1308" s="17">
        <f>E1308-F1308</f>
        <v>628.98</v>
      </c>
      <c r="K1308" s="9"/>
      <c r="L1308" s="9"/>
      <c r="M1308" s="9"/>
    </row>
    <row r="1309" spans="1:13" ht="12.75">
      <c r="A1309" s="1" t="s">
        <v>13</v>
      </c>
      <c r="B1309" s="5" t="s">
        <v>102</v>
      </c>
      <c r="C1309" s="5" t="s">
        <v>63</v>
      </c>
      <c r="D1309" s="5" t="s">
        <v>18</v>
      </c>
      <c r="E1309" s="16">
        <v>2198.82</v>
      </c>
      <c r="F1309" s="16">
        <v>1594.48</v>
      </c>
      <c r="G1309" s="8"/>
      <c r="H1309" s="9"/>
      <c r="I1309" s="9"/>
      <c r="J1309" s="17">
        <f>E1309-F1309</f>
        <v>604.3400000000001</v>
      </c>
      <c r="K1309" s="9"/>
      <c r="L1309" s="9"/>
      <c r="M1309" s="9"/>
    </row>
    <row r="1310" spans="1:13" ht="12.75">
      <c r="A1310" s="1" t="s">
        <v>13</v>
      </c>
      <c r="B1310" s="5" t="s">
        <v>102</v>
      </c>
      <c r="C1310" s="5" t="s">
        <v>63</v>
      </c>
      <c r="D1310" s="5" t="s">
        <v>19</v>
      </c>
      <c r="E1310" s="16">
        <v>1065.3</v>
      </c>
      <c r="F1310" s="16">
        <v>773.44</v>
      </c>
      <c r="G1310" s="8"/>
      <c r="H1310" s="9"/>
      <c r="I1310" s="9"/>
      <c r="J1310" s="17">
        <f>E1310-F1310</f>
        <v>291.8599999999999</v>
      </c>
      <c r="K1310" s="9"/>
      <c r="L1310" s="9"/>
      <c r="M1310" s="9"/>
    </row>
    <row r="1311" spans="1:13" ht="12.75">
      <c r="A1311" s="1" t="s">
        <v>13</v>
      </c>
      <c r="B1311" s="5" t="s">
        <v>102</v>
      </c>
      <c r="C1311" s="5" t="s">
        <v>63</v>
      </c>
      <c r="D1311" s="5" t="s">
        <v>20</v>
      </c>
      <c r="E1311" s="16">
        <v>249.54</v>
      </c>
      <c r="F1311" s="16">
        <v>179.63</v>
      </c>
      <c r="G1311" s="8"/>
      <c r="H1311" s="9"/>
      <c r="I1311" s="9"/>
      <c r="J1311" s="17">
        <f>E1311-F1311</f>
        <v>69.91</v>
      </c>
      <c r="K1311" s="9"/>
      <c r="L1311" s="9"/>
      <c r="M1311" s="9"/>
    </row>
    <row r="1312" spans="1:13" ht="12.75">
      <c r="A1312" s="1" t="s">
        <v>13</v>
      </c>
      <c r="B1312" s="5" t="s">
        <v>102</v>
      </c>
      <c r="C1312" s="5" t="s">
        <v>63</v>
      </c>
      <c r="D1312" s="5" t="s">
        <v>21</v>
      </c>
      <c r="E1312" s="16">
        <v>42316.31</v>
      </c>
      <c r="F1312" s="16">
        <v>32326.7</v>
      </c>
      <c r="G1312" s="8"/>
      <c r="H1312" s="9"/>
      <c r="I1312" s="9"/>
      <c r="J1312" s="17">
        <f>E1312-F1312</f>
        <v>9989.609999999997</v>
      </c>
      <c r="K1312" s="9">
        <f>K1321</f>
        <v>1206.24</v>
      </c>
      <c r="L1312" s="9"/>
      <c r="M1312" s="9"/>
    </row>
    <row r="1313" spans="1:13" ht="12.75">
      <c r="A1313" s="1" t="s">
        <v>13</v>
      </c>
      <c r="B1313" s="5" t="s">
        <v>102</v>
      </c>
      <c r="C1313" s="5" t="s">
        <v>63</v>
      </c>
      <c r="D1313" s="5" t="s">
        <v>22</v>
      </c>
      <c r="E1313" s="16">
        <v>1178.88</v>
      </c>
      <c r="F1313" s="16">
        <v>854.1</v>
      </c>
      <c r="G1313" s="8"/>
      <c r="H1313" s="9"/>
      <c r="I1313" s="9"/>
      <c r="J1313" s="17">
        <f>E1313-F1313</f>
        <v>324.7800000000001</v>
      </c>
      <c r="K1313" s="9"/>
      <c r="L1313" s="9"/>
      <c r="M1313" s="9"/>
    </row>
    <row r="1314" spans="1:13" ht="12.75">
      <c r="A1314" s="1" t="s">
        <v>13</v>
      </c>
      <c r="B1314" s="5" t="s">
        <v>102</v>
      </c>
      <c r="C1314" s="5" t="s">
        <v>63</v>
      </c>
      <c r="D1314" s="5" t="s">
        <v>23</v>
      </c>
      <c r="E1314" s="16">
        <v>5145.66</v>
      </c>
      <c r="F1314" s="16">
        <v>3731.43</v>
      </c>
      <c r="G1314" s="8"/>
      <c r="H1314" s="9"/>
      <c r="I1314" s="9"/>
      <c r="J1314" s="17">
        <f>E1314-F1314</f>
        <v>1414.23</v>
      </c>
      <c r="K1314" s="9"/>
      <c r="L1314" s="9"/>
      <c r="M1314" s="9"/>
    </row>
    <row r="1315" spans="1:13" ht="12.75">
      <c r="A1315" s="1" t="s">
        <v>13</v>
      </c>
      <c r="B1315" s="5" t="s">
        <v>102</v>
      </c>
      <c r="C1315" s="5" t="s">
        <v>63</v>
      </c>
      <c r="D1315" s="5" t="s">
        <v>24</v>
      </c>
      <c r="E1315" s="16">
        <v>22.62</v>
      </c>
      <c r="F1315" s="16">
        <v>18.39</v>
      </c>
      <c r="G1315" s="8"/>
      <c r="H1315" s="9"/>
      <c r="I1315" s="9"/>
      <c r="J1315" s="17">
        <f>E1315-F1315</f>
        <v>4.23</v>
      </c>
      <c r="K1315" s="9"/>
      <c r="L1315" s="9"/>
      <c r="M1315" s="9"/>
    </row>
    <row r="1316" spans="1:13" ht="12.75">
      <c r="A1316" s="1" t="s">
        <v>13</v>
      </c>
      <c r="B1316" s="5" t="s">
        <v>102</v>
      </c>
      <c r="C1316" s="5" t="s">
        <v>63</v>
      </c>
      <c r="D1316" s="5" t="s">
        <v>25</v>
      </c>
      <c r="E1316" s="16">
        <v>22055.88</v>
      </c>
      <c r="F1316" s="16">
        <v>15996.17</v>
      </c>
      <c r="G1316" s="8"/>
      <c r="H1316" s="9"/>
      <c r="I1316" s="9"/>
      <c r="J1316" s="17">
        <f>E1316-F1316</f>
        <v>6059.710000000001</v>
      </c>
      <c r="K1316" s="9"/>
      <c r="L1316" s="9"/>
      <c r="M1316" s="9"/>
    </row>
    <row r="1317" spans="1:13" ht="12.75">
      <c r="A1317" s="1" t="s">
        <v>13</v>
      </c>
      <c r="B1317" s="5" t="s">
        <v>102</v>
      </c>
      <c r="C1317" s="5" t="s">
        <v>63</v>
      </c>
      <c r="D1317" s="10" t="s">
        <v>26</v>
      </c>
      <c r="E1317" s="11">
        <v>18202.38</v>
      </c>
      <c r="F1317" s="11">
        <v>13203.24</v>
      </c>
      <c r="G1317" s="8">
        <v>66835.91</v>
      </c>
      <c r="H1317" s="17">
        <f>E1317-G1317</f>
        <v>-48633.53</v>
      </c>
      <c r="I1317" s="9"/>
      <c r="J1317" s="17">
        <f>E1317-F1317</f>
        <v>4999.140000000001</v>
      </c>
      <c r="K1317" s="9"/>
      <c r="L1317" s="9"/>
      <c r="M1317" s="9"/>
    </row>
    <row r="1318" spans="1:13" ht="12.75">
      <c r="A1318" s="1" t="s">
        <v>13</v>
      </c>
      <c r="B1318" s="5" t="s">
        <v>102</v>
      </c>
      <c r="C1318" s="18" t="s">
        <v>63</v>
      </c>
      <c r="D1318" s="18" t="s">
        <v>28</v>
      </c>
      <c r="E1318" s="19">
        <v>16298.28</v>
      </c>
      <c r="F1318" s="19">
        <v>11817.38</v>
      </c>
      <c r="G1318" s="8"/>
      <c r="H1318" s="9"/>
      <c r="I1318" s="9"/>
      <c r="J1318" s="17">
        <f>E1318-F1318</f>
        <v>4480.9000000000015</v>
      </c>
      <c r="K1318" s="9"/>
      <c r="L1318" s="9"/>
      <c r="M1318" s="9"/>
    </row>
    <row r="1319" spans="1:13" ht="12.75">
      <c r="A1319" s="1" t="s">
        <v>13</v>
      </c>
      <c r="B1319" s="5" t="s">
        <v>102</v>
      </c>
      <c r="C1319" s="5" t="s">
        <v>63</v>
      </c>
      <c r="D1319" s="5" t="s">
        <v>54</v>
      </c>
      <c r="E1319" s="16">
        <v>8137.86</v>
      </c>
      <c r="F1319" s="16">
        <v>5901.44</v>
      </c>
      <c r="G1319" s="8"/>
      <c r="H1319" s="9"/>
      <c r="I1319" s="9"/>
      <c r="J1319" s="17">
        <f>E1319-F1319</f>
        <v>2236.42</v>
      </c>
      <c r="K1319" s="9"/>
      <c r="L1319" s="9"/>
      <c r="M1319" s="9"/>
    </row>
    <row r="1320" spans="1:13" ht="12.75">
      <c r="A1320" s="1" t="s">
        <v>13</v>
      </c>
      <c r="B1320" s="5" t="s">
        <v>102</v>
      </c>
      <c r="C1320" s="5" t="s">
        <v>63</v>
      </c>
      <c r="D1320" s="5" t="s">
        <v>29</v>
      </c>
      <c r="E1320" s="16">
        <v>206.64</v>
      </c>
      <c r="F1320" s="16">
        <v>149.46</v>
      </c>
      <c r="G1320" s="8"/>
      <c r="H1320" s="9"/>
      <c r="I1320" s="9"/>
      <c r="J1320" s="17">
        <f>E1320-F1320</f>
        <v>57.17999999999998</v>
      </c>
      <c r="K1320" s="9"/>
      <c r="L1320" s="9"/>
      <c r="M1320" s="9"/>
    </row>
    <row r="1321" spans="1:13" ht="12.75">
      <c r="A1321" s="1" t="s">
        <v>13</v>
      </c>
      <c r="B1321" s="5" t="s">
        <v>102</v>
      </c>
      <c r="C1321" s="5" t="s">
        <v>63</v>
      </c>
      <c r="D1321" s="5" t="s">
        <v>30</v>
      </c>
      <c r="E1321" s="16">
        <v>24992.16</v>
      </c>
      <c r="F1321" s="16">
        <v>19092.82</v>
      </c>
      <c r="G1321" s="8"/>
      <c r="H1321" s="9"/>
      <c r="I1321" s="9"/>
      <c r="J1321" s="17">
        <f>E1321-F1321</f>
        <v>5899.34</v>
      </c>
      <c r="K1321" s="9">
        <f>100.52*12</f>
        <v>1206.24</v>
      </c>
      <c r="L1321" s="9"/>
      <c r="M1321" s="9"/>
    </row>
    <row r="1322" spans="1:13" ht="12.75">
      <c r="A1322" s="1" t="s">
        <v>13</v>
      </c>
      <c r="B1322" s="5" t="s">
        <v>102</v>
      </c>
      <c r="C1322" s="5" t="s">
        <v>63</v>
      </c>
      <c r="D1322" s="5" t="s">
        <v>31</v>
      </c>
      <c r="E1322" s="16">
        <v>169465.86</v>
      </c>
      <c r="F1322" s="16">
        <v>122771.9</v>
      </c>
      <c r="G1322" s="8"/>
      <c r="H1322" s="9"/>
      <c r="I1322" s="9"/>
      <c r="J1322" s="17">
        <f>E1322-F1322</f>
        <v>46693.95999999999</v>
      </c>
      <c r="K1322" s="9"/>
      <c r="L1322" s="9"/>
      <c r="M1322" s="9"/>
    </row>
    <row r="1323" spans="1:13" ht="12.75">
      <c r="A1323" s="1" t="s">
        <v>13</v>
      </c>
      <c r="B1323" s="5" t="s">
        <v>102</v>
      </c>
      <c r="C1323" s="5" t="s">
        <v>63</v>
      </c>
      <c r="D1323" s="5" t="s">
        <v>33</v>
      </c>
      <c r="E1323" s="16">
        <v>1314.78</v>
      </c>
      <c r="F1323" s="16">
        <v>953.01</v>
      </c>
      <c r="G1323" s="8"/>
      <c r="H1323" s="9"/>
      <c r="I1323" s="9"/>
      <c r="J1323" s="17">
        <f>E1323-F1323</f>
        <v>361.77</v>
      </c>
      <c r="K1323" s="9"/>
      <c r="L1323" s="9"/>
      <c r="M1323" s="9"/>
    </row>
    <row r="1324" spans="1:13" ht="12.75">
      <c r="A1324" s="1" t="s">
        <v>13</v>
      </c>
      <c r="B1324" s="5" t="s">
        <v>102</v>
      </c>
      <c r="C1324" s="5" t="s">
        <v>63</v>
      </c>
      <c r="D1324" s="5" t="s">
        <v>37</v>
      </c>
      <c r="E1324" s="16">
        <v>325363.91</v>
      </c>
      <c r="F1324" s="16">
        <v>238439.5</v>
      </c>
      <c r="G1324" s="8"/>
      <c r="H1324" s="9"/>
      <c r="I1324" s="9"/>
      <c r="J1324" s="17">
        <f>E1324-F1324</f>
        <v>86924.40999999997</v>
      </c>
      <c r="K1324" s="9"/>
      <c r="L1324" s="9"/>
      <c r="M1324" s="9"/>
    </row>
    <row r="1325" spans="2:13" ht="12.75">
      <c r="B1325" s="5"/>
      <c r="C1325" s="5"/>
      <c r="D1325" s="10" t="s">
        <v>38</v>
      </c>
      <c r="E1325" s="11">
        <f>E1305+E1306+E1307+E1308+E1309+E1310+E1311+E1313+E1314+E1315+E1316+E1319+E1323</f>
        <v>53882.28</v>
      </c>
      <c r="F1325" s="11">
        <f>F1305+F1306+F1307+F1308+F1309+F1310+F1311+F1313+F1314+F1315+F1316+F1319+F1323</f>
        <v>39078</v>
      </c>
      <c r="G1325" s="8"/>
      <c r="H1325" s="9"/>
      <c r="I1325" s="9"/>
      <c r="J1325" s="17">
        <f>E1325-F1325</f>
        <v>14804.279999999999</v>
      </c>
      <c r="K1325" s="9"/>
      <c r="L1325" s="9"/>
      <c r="M1325" s="9"/>
    </row>
    <row r="1326" spans="2:13" ht="12.75">
      <c r="B1326" s="5"/>
      <c r="C1326" s="5"/>
      <c r="D1326" s="10" t="s">
        <v>51</v>
      </c>
      <c r="E1326" s="11">
        <f>E1325+E1318+E1317</f>
        <v>88382.94</v>
      </c>
      <c r="F1326" s="11">
        <f>F1325+F1318+F1317</f>
        <v>64098.619999999995</v>
      </c>
      <c r="G1326" s="8"/>
      <c r="H1326" s="9"/>
      <c r="I1326" s="9"/>
      <c r="J1326" s="17">
        <f>E1326-F1326</f>
        <v>24284.320000000007</v>
      </c>
      <c r="K1326" s="9"/>
      <c r="L1326" s="9"/>
      <c r="M1326" s="9"/>
    </row>
    <row r="1327" spans="1:13" ht="12.75">
      <c r="A1327" s="1" t="s">
        <v>13</v>
      </c>
      <c r="B1327" s="5" t="s">
        <v>102</v>
      </c>
      <c r="C1327" s="5" t="s">
        <v>64</v>
      </c>
      <c r="D1327" s="5" t="s">
        <v>16</v>
      </c>
      <c r="E1327" s="16">
        <v>8149.56</v>
      </c>
      <c r="F1327" s="16">
        <v>7372.85</v>
      </c>
      <c r="G1327" s="8"/>
      <c r="H1327" s="9"/>
      <c r="I1327" s="9"/>
      <c r="J1327" s="17">
        <f>E1327-F1327</f>
        <v>776.71</v>
      </c>
      <c r="K1327" s="9"/>
      <c r="L1327" s="9"/>
      <c r="M1327" s="9"/>
    </row>
    <row r="1328" spans="1:13" ht="12.75">
      <c r="A1328" s="1" t="s">
        <v>13</v>
      </c>
      <c r="B1328" s="5" t="s">
        <v>102</v>
      </c>
      <c r="C1328" s="5" t="s">
        <v>64</v>
      </c>
      <c r="D1328" s="5" t="s">
        <v>49</v>
      </c>
      <c r="E1328" s="16">
        <v>777.18</v>
      </c>
      <c r="F1328" s="16">
        <v>703.2</v>
      </c>
      <c r="G1328" s="8"/>
      <c r="H1328" s="9"/>
      <c r="I1328" s="9"/>
      <c r="J1328" s="17">
        <f>E1328-F1328</f>
        <v>73.9799999999999</v>
      </c>
      <c r="K1328" s="9"/>
      <c r="L1328" s="9"/>
      <c r="M1328" s="9"/>
    </row>
    <row r="1329" spans="1:13" ht="12.75">
      <c r="A1329" s="1" t="s">
        <v>13</v>
      </c>
      <c r="B1329" s="5" t="s">
        <v>102</v>
      </c>
      <c r="C1329" s="5" t="s">
        <v>64</v>
      </c>
      <c r="D1329" s="5" t="s">
        <v>50</v>
      </c>
      <c r="E1329" s="16">
        <v>1088.16</v>
      </c>
      <c r="F1329" s="16">
        <v>985.4</v>
      </c>
      <c r="G1329" s="8"/>
      <c r="H1329" s="9"/>
      <c r="I1329" s="9"/>
      <c r="J1329" s="17">
        <f>E1329-F1329</f>
        <v>102.7600000000001</v>
      </c>
      <c r="K1329" s="9"/>
      <c r="L1329" s="9"/>
      <c r="M1329" s="9"/>
    </row>
    <row r="1330" spans="1:13" ht="12.75">
      <c r="A1330" s="1" t="s">
        <v>13</v>
      </c>
      <c r="B1330" s="5" t="s">
        <v>102</v>
      </c>
      <c r="C1330" s="5" t="s">
        <v>64</v>
      </c>
      <c r="D1330" s="5" t="s">
        <v>17</v>
      </c>
      <c r="E1330" s="16">
        <v>2242.74</v>
      </c>
      <c r="F1330" s="16">
        <v>2029.04</v>
      </c>
      <c r="G1330" s="8"/>
      <c r="H1330" s="9"/>
      <c r="I1330" s="9"/>
      <c r="J1330" s="17">
        <f>E1330-F1330</f>
        <v>213.69999999999982</v>
      </c>
      <c r="K1330" s="9"/>
      <c r="L1330" s="9"/>
      <c r="M1330" s="9"/>
    </row>
    <row r="1331" spans="1:13" ht="12.75">
      <c r="A1331" s="1" t="s">
        <v>13</v>
      </c>
      <c r="B1331" s="5" t="s">
        <v>102</v>
      </c>
      <c r="C1331" s="5" t="s">
        <v>64</v>
      </c>
      <c r="D1331" s="5" t="s">
        <v>18</v>
      </c>
      <c r="E1331" s="16">
        <v>2153.94</v>
      </c>
      <c r="F1331" s="16">
        <v>1948.45</v>
      </c>
      <c r="G1331" s="8"/>
      <c r="H1331" s="9"/>
      <c r="I1331" s="9"/>
      <c r="J1331" s="17">
        <f>E1331-F1331</f>
        <v>205.49</v>
      </c>
      <c r="K1331" s="9"/>
      <c r="L1331" s="9"/>
      <c r="M1331" s="9"/>
    </row>
    <row r="1332" spans="1:13" ht="12.75">
      <c r="A1332" s="1" t="s">
        <v>13</v>
      </c>
      <c r="B1332" s="5" t="s">
        <v>102</v>
      </c>
      <c r="C1332" s="5" t="s">
        <v>64</v>
      </c>
      <c r="D1332" s="5" t="s">
        <v>19</v>
      </c>
      <c r="E1332" s="16">
        <v>1043.7</v>
      </c>
      <c r="F1332" s="16">
        <v>945.07</v>
      </c>
      <c r="G1332" s="8"/>
      <c r="H1332" s="9"/>
      <c r="I1332" s="9"/>
      <c r="J1332" s="17">
        <f>E1332-F1332</f>
        <v>98.63</v>
      </c>
      <c r="K1332" s="9"/>
      <c r="L1332" s="9"/>
      <c r="M1332" s="9"/>
    </row>
    <row r="1333" spans="1:13" ht="12.75">
      <c r="A1333" s="1" t="s">
        <v>13</v>
      </c>
      <c r="B1333" s="5" t="s">
        <v>102</v>
      </c>
      <c r="C1333" s="5" t="s">
        <v>64</v>
      </c>
      <c r="D1333" s="5" t="s">
        <v>20</v>
      </c>
      <c r="E1333" s="16">
        <v>244.38</v>
      </c>
      <c r="F1333" s="16">
        <v>219.72</v>
      </c>
      <c r="G1333" s="8"/>
      <c r="H1333" s="9"/>
      <c r="I1333" s="9"/>
      <c r="J1333" s="17">
        <f>E1333-F1333</f>
        <v>24.659999999999997</v>
      </c>
      <c r="K1333" s="9"/>
      <c r="L1333" s="9"/>
      <c r="M1333" s="9"/>
    </row>
    <row r="1334" spans="1:13" ht="12.75">
      <c r="A1334" s="1" t="s">
        <v>13</v>
      </c>
      <c r="B1334" s="5" t="s">
        <v>102</v>
      </c>
      <c r="C1334" s="5" t="s">
        <v>64</v>
      </c>
      <c r="D1334" s="5" t="s">
        <v>21</v>
      </c>
      <c r="E1334" s="16">
        <v>43327.52</v>
      </c>
      <c r="F1334" s="16">
        <v>39163.9</v>
      </c>
      <c r="G1334" s="8"/>
      <c r="H1334" s="9"/>
      <c r="I1334" s="9"/>
      <c r="J1334" s="17">
        <f>E1334-F1334</f>
        <v>4163.619999999995</v>
      </c>
      <c r="K1334" s="9">
        <f>K1343</f>
        <v>1162.08</v>
      </c>
      <c r="L1334" s="9"/>
      <c r="M1334" s="9"/>
    </row>
    <row r="1335" spans="1:13" ht="12.75">
      <c r="A1335" s="1" t="s">
        <v>13</v>
      </c>
      <c r="B1335" s="5" t="s">
        <v>102</v>
      </c>
      <c r="C1335" s="5" t="s">
        <v>64</v>
      </c>
      <c r="D1335" s="5" t="s">
        <v>22</v>
      </c>
      <c r="E1335" s="16">
        <v>1154.76</v>
      </c>
      <c r="F1335" s="16">
        <v>1043.8</v>
      </c>
      <c r="G1335" s="8"/>
      <c r="H1335" s="9"/>
      <c r="I1335" s="9"/>
      <c r="J1335" s="17">
        <f>E1335-F1335</f>
        <v>110.96000000000004</v>
      </c>
      <c r="K1335" s="9"/>
      <c r="L1335" s="9"/>
      <c r="M1335" s="9"/>
    </row>
    <row r="1336" spans="1:13" ht="12.75">
      <c r="A1336" s="1" t="s">
        <v>13</v>
      </c>
      <c r="B1336" s="5" t="s">
        <v>102</v>
      </c>
      <c r="C1336" s="5" t="s">
        <v>64</v>
      </c>
      <c r="D1336" s="5" t="s">
        <v>23</v>
      </c>
      <c r="E1336" s="16">
        <v>5040.72</v>
      </c>
      <c r="F1336" s="16">
        <v>4559.89</v>
      </c>
      <c r="G1336" s="8"/>
      <c r="H1336" s="9"/>
      <c r="I1336" s="9"/>
      <c r="J1336" s="17">
        <f>E1336-F1336</f>
        <v>480.8299999999999</v>
      </c>
      <c r="K1336" s="9"/>
      <c r="L1336" s="9"/>
      <c r="M1336" s="9"/>
    </row>
    <row r="1337" spans="1:13" ht="12.75">
      <c r="A1337" s="1" t="s">
        <v>13</v>
      </c>
      <c r="B1337" s="5" t="s">
        <v>102</v>
      </c>
      <c r="C1337" s="5" t="s">
        <v>64</v>
      </c>
      <c r="D1337" s="5" t="s">
        <v>24</v>
      </c>
      <c r="E1337" s="16">
        <v>22.26</v>
      </c>
      <c r="F1337" s="16">
        <v>22.26</v>
      </c>
      <c r="G1337" s="8"/>
      <c r="H1337" s="9"/>
      <c r="I1337" s="9"/>
      <c r="J1337" s="17">
        <f>E1337-F1337</f>
        <v>0</v>
      </c>
      <c r="K1337" s="9"/>
      <c r="L1337" s="9"/>
      <c r="M1337" s="9"/>
    </row>
    <row r="1338" spans="1:13" ht="12.75">
      <c r="A1338" s="1" t="s">
        <v>13</v>
      </c>
      <c r="B1338" s="5" t="s">
        <v>102</v>
      </c>
      <c r="C1338" s="5" t="s">
        <v>64</v>
      </c>
      <c r="D1338" s="5" t="s">
        <v>25</v>
      </c>
      <c r="E1338" s="16">
        <v>21606.48</v>
      </c>
      <c r="F1338" s="16">
        <v>19547.51</v>
      </c>
      <c r="G1338" s="8"/>
      <c r="H1338" s="9"/>
      <c r="I1338" s="9"/>
      <c r="J1338" s="17">
        <f>E1338-F1338</f>
        <v>2058.970000000001</v>
      </c>
      <c r="K1338" s="9"/>
      <c r="L1338" s="9"/>
      <c r="M1338" s="9"/>
    </row>
    <row r="1339" spans="1:13" ht="12.75">
      <c r="A1339" s="1" t="s">
        <v>13</v>
      </c>
      <c r="B1339" s="5" t="s">
        <v>102</v>
      </c>
      <c r="C1339" s="5" t="s">
        <v>64</v>
      </c>
      <c r="D1339" s="10" t="s">
        <v>26</v>
      </c>
      <c r="E1339" s="11">
        <v>17831.46</v>
      </c>
      <c r="F1339" s="11">
        <v>16134.15</v>
      </c>
      <c r="G1339" s="8">
        <v>44673.48</v>
      </c>
      <c r="H1339" s="17">
        <f>E1339-G1339</f>
        <v>-26842.020000000004</v>
      </c>
      <c r="I1339" s="9"/>
      <c r="J1339" s="17">
        <f>E1339-F1339</f>
        <v>1697.3099999999995</v>
      </c>
      <c r="K1339" s="9"/>
      <c r="L1339" s="9"/>
      <c r="M1339" s="9"/>
    </row>
    <row r="1340" spans="1:13" ht="12.75">
      <c r="A1340" s="1" t="s">
        <v>13</v>
      </c>
      <c r="B1340" s="5" t="s">
        <v>102</v>
      </c>
      <c r="C1340" s="18" t="s">
        <v>64</v>
      </c>
      <c r="D1340" s="18" t="s">
        <v>28</v>
      </c>
      <c r="E1340" s="19">
        <v>15966.18</v>
      </c>
      <c r="F1340" s="19">
        <v>14441.47</v>
      </c>
      <c r="G1340" s="8"/>
      <c r="H1340" s="9"/>
      <c r="I1340" s="9"/>
      <c r="J1340" s="17">
        <f>E1340-F1340</f>
        <v>1524.710000000001</v>
      </c>
      <c r="K1340" s="9"/>
      <c r="L1340" s="9"/>
      <c r="M1340" s="9"/>
    </row>
    <row r="1341" spans="1:13" ht="12.75">
      <c r="A1341" s="1" t="s">
        <v>13</v>
      </c>
      <c r="B1341" s="5" t="s">
        <v>102</v>
      </c>
      <c r="C1341" s="5" t="s">
        <v>64</v>
      </c>
      <c r="D1341" s="5" t="s">
        <v>54</v>
      </c>
      <c r="E1341" s="16">
        <v>7972.02</v>
      </c>
      <c r="F1341" s="16">
        <v>7211.7</v>
      </c>
      <c r="G1341" s="8"/>
      <c r="H1341" s="9"/>
      <c r="I1341" s="9"/>
      <c r="J1341" s="17">
        <f>E1341-F1341</f>
        <v>760.3200000000006</v>
      </c>
      <c r="K1341" s="9"/>
      <c r="L1341" s="9"/>
      <c r="M1341" s="9"/>
    </row>
    <row r="1342" spans="1:13" ht="12.75">
      <c r="A1342" s="1" t="s">
        <v>13</v>
      </c>
      <c r="B1342" s="5" t="s">
        <v>102</v>
      </c>
      <c r="C1342" s="5" t="s">
        <v>64</v>
      </c>
      <c r="D1342" s="5" t="s">
        <v>29</v>
      </c>
      <c r="E1342" s="16">
        <v>301.74</v>
      </c>
      <c r="F1342" s="16">
        <v>272.4</v>
      </c>
      <c r="G1342" s="8"/>
      <c r="H1342" s="9"/>
      <c r="I1342" s="9"/>
      <c r="J1342" s="17">
        <f>E1342-F1342</f>
        <v>29.340000000000032</v>
      </c>
      <c r="K1342" s="9"/>
      <c r="L1342" s="9"/>
      <c r="M1342" s="9"/>
    </row>
    <row r="1343" spans="1:13" ht="12.75">
      <c r="A1343" s="1" t="s">
        <v>13</v>
      </c>
      <c r="B1343" s="5" t="s">
        <v>102</v>
      </c>
      <c r="C1343" s="5" t="s">
        <v>64</v>
      </c>
      <c r="D1343" s="5" t="s">
        <v>30</v>
      </c>
      <c r="E1343" s="16">
        <v>25588.32</v>
      </c>
      <c r="F1343" s="16">
        <v>23130.69</v>
      </c>
      <c r="G1343" s="8"/>
      <c r="H1343" s="9"/>
      <c r="I1343" s="9"/>
      <c r="J1343" s="17">
        <f>E1343-F1343</f>
        <v>2457.630000000001</v>
      </c>
      <c r="K1343" s="9">
        <f>96.84*12</f>
        <v>1162.08</v>
      </c>
      <c r="L1343" s="9"/>
      <c r="M1343" s="9"/>
    </row>
    <row r="1344" spans="1:13" ht="12.75">
      <c r="A1344" s="1" t="s">
        <v>13</v>
      </c>
      <c r="B1344" s="5" t="s">
        <v>102</v>
      </c>
      <c r="C1344" s="5" t="s">
        <v>64</v>
      </c>
      <c r="D1344" s="5" t="s">
        <v>31</v>
      </c>
      <c r="E1344" s="16">
        <v>166012.02</v>
      </c>
      <c r="F1344" s="16">
        <v>150049.96</v>
      </c>
      <c r="G1344" s="8"/>
      <c r="H1344" s="9"/>
      <c r="I1344" s="9"/>
      <c r="J1344" s="17">
        <f>E1344-F1344</f>
        <v>15962.059999999998</v>
      </c>
      <c r="K1344" s="9"/>
      <c r="L1344" s="9"/>
      <c r="M1344" s="9"/>
    </row>
    <row r="1345" spans="1:13" ht="12.75">
      <c r="A1345" s="1" t="s">
        <v>13</v>
      </c>
      <c r="B1345" s="5" t="s">
        <v>102</v>
      </c>
      <c r="C1345" s="5" t="s">
        <v>64</v>
      </c>
      <c r="D1345" s="5" t="s">
        <v>33</v>
      </c>
      <c r="E1345" s="16">
        <v>1287.96</v>
      </c>
      <c r="F1345" s="16">
        <v>1164.67</v>
      </c>
      <c r="G1345" s="8"/>
      <c r="H1345" s="9"/>
      <c r="I1345" s="9"/>
      <c r="J1345" s="17">
        <f>E1345-F1345</f>
        <v>123.28999999999996</v>
      </c>
      <c r="K1345" s="9"/>
      <c r="L1345" s="9"/>
      <c r="M1345" s="9"/>
    </row>
    <row r="1346" spans="1:13" ht="12.75">
      <c r="A1346" s="1" t="s">
        <v>13</v>
      </c>
      <c r="B1346" s="5" t="s">
        <v>102</v>
      </c>
      <c r="C1346" s="5" t="s">
        <v>64</v>
      </c>
      <c r="D1346" s="5" t="s">
        <v>37</v>
      </c>
      <c r="E1346" s="16">
        <v>321811.1</v>
      </c>
      <c r="F1346" s="16">
        <v>290946.13</v>
      </c>
      <c r="G1346" s="8"/>
      <c r="H1346" s="9"/>
      <c r="I1346" s="9"/>
      <c r="J1346" s="17">
        <f>E1346-F1346</f>
        <v>30864.969999999972</v>
      </c>
      <c r="K1346" s="9"/>
      <c r="L1346" s="9"/>
      <c r="M1346" s="9"/>
    </row>
    <row r="1347" spans="2:13" ht="12.75">
      <c r="B1347" s="5"/>
      <c r="C1347" s="5"/>
      <c r="D1347" s="10" t="s">
        <v>38</v>
      </c>
      <c r="E1347" s="11">
        <f>E1327+E1328+E1329+E1330+E1331+E1332+E1333+E1335+E1336+E1337+E1338+E1341+E1345</f>
        <v>52783.85999999999</v>
      </c>
      <c r="F1347" s="11">
        <f>F1327+F1328+F1329+F1330+F1331+F1332+F1333+F1335+F1336+F1337+F1338+F1341+F1345</f>
        <v>47753.56</v>
      </c>
      <c r="G1347" s="8"/>
      <c r="H1347" s="9"/>
      <c r="I1347" s="9"/>
      <c r="J1347" s="17">
        <f>E1347-F1347</f>
        <v>5030.299999999996</v>
      </c>
      <c r="K1347" s="9"/>
      <c r="L1347" s="9"/>
      <c r="M1347" s="9"/>
    </row>
    <row r="1348" spans="2:13" ht="12.75">
      <c r="B1348" s="5"/>
      <c r="C1348" s="5"/>
      <c r="D1348" s="10" t="s">
        <v>51</v>
      </c>
      <c r="E1348" s="11">
        <f>E1347+E1340+E1339</f>
        <v>86581.5</v>
      </c>
      <c r="F1348" s="11">
        <f>F1347+F1340+F1339</f>
        <v>78329.18</v>
      </c>
      <c r="G1348" s="8"/>
      <c r="H1348" s="9"/>
      <c r="I1348" s="9"/>
      <c r="J1348" s="17">
        <f>E1348-F1348</f>
        <v>8252.320000000007</v>
      </c>
      <c r="K1348" s="9"/>
      <c r="L1348" s="9"/>
      <c r="M1348" s="9"/>
    </row>
    <row r="1349" spans="1:13" ht="12.75">
      <c r="A1349" s="1" t="s">
        <v>13</v>
      </c>
      <c r="B1349" s="5" t="s">
        <v>102</v>
      </c>
      <c r="C1349" s="5" t="s">
        <v>99</v>
      </c>
      <c r="D1349" s="5" t="s">
        <v>16</v>
      </c>
      <c r="E1349" s="16">
        <v>8019.6</v>
      </c>
      <c r="F1349" s="16">
        <v>6562.2</v>
      </c>
      <c r="G1349" s="8"/>
      <c r="H1349" s="9"/>
      <c r="I1349" s="9"/>
      <c r="J1349" s="17">
        <f>E1349-F1349</f>
        <v>1457.4000000000005</v>
      </c>
      <c r="K1349" s="9"/>
      <c r="L1349" s="9"/>
      <c r="M1349" s="9"/>
    </row>
    <row r="1350" spans="1:13" ht="12.75">
      <c r="A1350" s="1" t="s">
        <v>13</v>
      </c>
      <c r="B1350" s="5" t="s">
        <v>102</v>
      </c>
      <c r="C1350" s="5" t="s">
        <v>99</v>
      </c>
      <c r="D1350" s="5" t="s">
        <v>49</v>
      </c>
      <c r="E1350" s="16">
        <v>764.82</v>
      </c>
      <c r="F1350" s="16">
        <v>625.94</v>
      </c>
      <c r="G1350" s="8"/>
      <c r="H1350" s="9"/>
      <c r="I1350" s="9"/>
      <c r="J1350" s="17">
        <f>E1350-F1350</f>
        <v>138.88</v>
      </c>
      <c r="K1350" s="9"/>
      <c r="L1350" s="9"/>
      <c r="M1350" s="9"/>
    </row>
    <row r="1351" spans="1:13" ht="12.75">
      <c r="A1351" s="1" t="s">
        <v>13</v>
      </c>
      <c r="B1351" s="5" t="s">
        <v>102</v>
      </c>
      <c r="C1351" s="5" t="s">
        <v>99</v>
      </c>
      <c r="D1351" s="5" t="s">
        <v>50</v>
      </c>
      <c r="E1351" s="16">
        <v>1070.76</v>
      </c>
      <c r="F1351" s="16">
        <v>876.91</v>
      </c>
      <c r="G1351" s="8"/>
      <c r="H1351" s="9"/>
      <c r="I1351" s="9"/>
      <c r="J1351" s="17">
        <f>E1351-F1351</f>
        <v>193.85000000000002</v>
      </c>
      <c r="K1351" s="9"/>
      <c r="L1351" s="9"/>
      <c r="M1351" s="9"/>
    </row>
    <row r="1352" spans="1:13" ht="12.75">
      <c r="A1352" s="1" t="s">
        <v>13</v>
      </c>
      <c r="B1352" s="5" t="s">
        <v>102</v>
      </c>
      <c r="C1352" s="5" t="s">
        <v>99</v>
      </c>
      <c r="D1352" s="5" t="s">
        <v>17</v>
      </c>
      <c r="E1352" s="16">
        <v>2207.04</v>
      </c>
      <c r="F1352" s="16">
        <v>1805.96</v>
      </c>
      <c r="G1352" s="8"/>
      <c r="H1352" s="9"/>
      <c r="I1352" s="9"/>
      <c r="J1352" s="17">
        <f>E1352-F1352</f>
        <v>401.0799999999999</v>
      </c>
      <c r="K1352" s="9"/>
      <c r="L1352" s="9"/>
      <c r="M1352" s="9"/>
    </row>
    <row r="1353" spans="1:13" ht="12.75">
      <c r="A1353" s="1" t="s">
        <v>13</v>
      </c>
      <c r="B1353" s="5" t="s">
        <v>102</v>
      </c>
      <c r="C1353" s="5" t="s">
        <v>99</v>
      </c>
      <c r="D1353" s="5" t="s">
        <v>18</v>
      </c>
      <c r="E1353" s="16">
        <v>2119.68</v>
      </c>
      <c r="F1353" s="16">
        <v>1734.33</v>
      </c>
      <c r="G1353" s="8"/>
      <c r="H1353" s="9"/>
      <c r="I1353" s="9"/>
      <c r="J1353" s="17">
        <f>E1353-F1353</f>
        <v>385.3499999999999</v>
      </c>
      <c r="K1353" s="9"/>
      <c r="L1353" s="9"/>
      <c r="M1353" s="9"/>
    </row>
    <row r="1354" spans="1:13" ht="12.75">
      <c r="A1354" s="1" t="s">
        <v>13</v>
      </c>
      <c r="B1354" s="5" t="s">
        <v>102</v>
      </c>
      <c r="C1354" s="5" t="s">
        <v>99</v>
      </c>
      <c r="D1354" s="5" t="s">
        <v>19</v>
      </c>
      <c r="E1354" s="16">
        <v>1026.9</v>
      </c>
      <c r="F1354" s="16">
        <v>840.94</v>
      </c>
      <c r="G1354" s="8"/>
      <c r="H1354" s="9"/>
      <c r="I1354" s="9"/>
      <c r="J1354" s="17">
        <f>E1354-F1354</f>
        <v>185.96000000000004</v>
      </c>
      <c r="K1354" s="9"/>
      <c r="L1354" s="9"/>
      <c r="M1354" s="9"/>
    </row>
    <row r="1355" spans="1:13" ht="12.75">
      <c r="A1355" s="1" t="s">
        <v>13</v>
      </c>
      <c r="B1355" s="5" t="s">
        <v>102</v>
      </c>
      <c r="C1355" s="5" t="s">
        <v>99</v>
      </c>
      <c r="D1355" s="5" t="s">
        <v>21</v>
      </c>
      <c r="E1355" s="16">
        <v>28701.12</v>
      </c>
      <c r="F1355" s="16">
        <v>26214.11</v>
      </c>
      <c r="G1355" s="8"/>
      <c r="H1355" s="9"/>
      <c r="I1355" s="9"/>
      <c r="J1355" s="17">
        <f>E1355-F1355</f>
        <v>2487.0099999999984</v>
      </c>
      <c r="K1355" s="9">
        <f>K1364</f>
        <v>743.88</v>
      </c>
      <c r="L1355" s="9"/>
      <c r="M1355" s="9"/>
    </row>
    <row r="1356" spans="1:13" ht="12.75">
      <c r="A1356" s="1" t="s">
        <v>13</v>
      </c>
      <c r="B1356" s="5" t="s">
        <v>102</v>
      </c>
      <c r="C1356" s="5" t="s">
        <v>99</v>
      </c>
      <c r="D1356" s="5" t="s">
        <v>22</v>
      </c>
      <c r="E1356" s="16">
        <v>1136.46</v>
      </c>
      <c r="F1356" s="16">
        <v>929.22</v>
      </c>
      <c r="G1356" s="8"/>
      <c r="H1356" s="9"/>
      <c r="I1356" s="9"/>
      <c r="J1356" s="17">
        <f>E1356-F1356</f>
        <v>207.24</v>
      </c>
      <c r="K1356" s="9"/>
      <c r="L1356" s="9"/>
      <c r="M1356" s="9"/>
    </row>
    <row r="1357" spans="1:13" ht="12.75">
      <c r="A1357" s="1" t="s">
        <v>13</v>
      </c>
      <c r="B1357" s="5" t="s">
        <v>102</v>
      </c>
      <c r="C1357" s="5" t="s">
        <v>99</v>
      </c>
      <c r="D1357" s="5" t="s">
        <v>23</v>
      </c>
      <c r="E1357" s="16">
        <v>4960.44</v>
      </c>
      <c r="F1357" s="16">
        <v>4058.68</v>
      </c>
      <c r="G1357" s="8"/>
      <c r="H1357" s="9"/>
      <c r="I1357" s="9"/>
      <c r="J1357" s="17">
        <f>E1357-F1357</f>
        <v>901.7599999999998</v>
      </c>
      <c r="K1357" s="9"/>
      <c r="L1357" s="9"/>
      <c r="M1357" s="9"/>
    </row>
    <row r="1358" spans="1:13" ht="12.75">
      <c r="A1358" s="1" t="s">
        <v>13</v>
      </c>
      <c r="B1358" s="5" t="s">
        <v>102</v>
      </c>
      <c r="C1358" s="5" t="s">
        <v>99</v>
      </c>
      <c r="D1358" s="5" t="s">
        <v>24</v>
      </c>
      <c r="E1358" s="16">
        <v>21.9</v>
      </c>
      <c r="F1358" s="16">
        <v>19.62</v>
      </c>
      <c r="G1358" s="8"/>
      <c r="H1358" s="9"/>
      <c r="I1358" s="9"/>
      <c r="J1358" s="17">
        <f>E1358-F1358</f>
        <v>2.2799999999999976</v>
      </c>
      <c r="K1358" s="9"/>
      <c r="L1358" s="9"/>
      <c r="M1358" s="9"/>
    </row>
    <row r="1359" spans="1:13" ht="12.75">
      <c r="A1359" s="1" t="s">
        <v>13</v>
      </c>
      <c r="B1359" s="5" t="s">
        <v>102</v>
      </c>
      <c r="C1359" s="5" t="s">
        <v>99</v>
      </c>
      <c r="D1359" s="5" t="s">
        <v>25</v>
      </c>
      <c r="E1359" s="16">
        <v>21262.08</v>
      </c>
      <c r="F1359" s="16">
        <v>17398.42</v>
      </c>
      <c r="G1359" s="8"/>
      <c r="H1359" s="9"/>
      <c r="I1359" s="9"/>
      <c r="J1359" s="17">
        <f>E1359-F1359</f>
        <v>3863.6600000000035</v>
      </c>
      <c r="K1359" s="9"/>
      <c r="L1359" s="9"/>
      <c r="M1359" s="9"/>
    </row>
    <row r="1360" spans="1:13" ht="12.75">
      <c r="A1360" s="1" t="s">
        <v>13</v>
      </c>
      <c r="B1360" s="5" t="s">
        <v>102</v>
      </c>
      <c r="C1360" s="5" t="s">
        <v>99</v>
      </c>
      <c r="D1360" s="10" t="s">
        <v>26</v>
      </c>
      <c r="E1360" s="11">
        <v>17853.24</v>
      </c>
      <c r="F1360" s="11">
        <v>14607.99</v>
      </c>
      <c r="G1360" s="8">
        <v>3526.5</v>
      </c>
      <c r="H1360" s="17">
        <f>E1360-G1360</f>
        <v>14326.740000000002</v>
      </c>
      <c r="I1360" s="9"/>
      <c r="J1360" s="17">
        <f>E1360-F1360</f>
        <v>3245.250000000002</v>
      </c>
      <c r="K1360" s="9"/>
      <c r="L1360" s="9"/>
      <c r="M1360" s="9"/>
    </row>
    <row r="1361" spans="1:13" ht="12.75">
      <c r="A1361" s="1" t="s">
        <v>13</v>
      </c>
      <c r="B1361" s="5" t="s">
        <v>102</v>
      </c>
      <c r="C1361" s="18" t="s">
        <v>99</v>
      </c>
      <c r="D1361" s="18" t="s">
        <v>28</v>
      </c>
      <c r="E1361" s="19">
        <v>15711.6</v>
      </c>
      <c r="F1361" s="19">
        <v>12854.04</v>
      </c>
      <c r="G1361" s="8"/>
      <c r="H1361" s="9"/>
      <c r="I1361" s="9"/>
      <c r="J1361" s="17">
        <f>E1361-F1361</f>
        <v>2857.5599999999995</v>
      </c>
      <c r="K1361" s="9"/>
      <c r="L1361" s="9"/>
      <c r="M1361" s="9"/>
    </row>
    <row r="1362" spans="1:13" ht="12.75">
      <c r="A1362" s="1" t="s">
        <v>13</v>
      </c>
      <c r="B1362" s="5" t="s">
        <v>102</v>
      </c>
      <c r="C1362" s="5" t="s">
        <v>99</v>
      </c>
      <c r="D1362" s="5" t="s">
        <v>54</v>
      </c>
      <c r="E1362" s="16">
        <v>7844.88</v>
      </c>
      <c r="F1362" s="16">
        <v>6418.82</v>
      </c>
      <c r="G1362" s="8"/>
      <c r="H1362" s="9"/>
      <c r="I1362" s="9"/>
      <c r="J1362" s="17">
        <f>E1362-F1362</f>
        <v>1426.0600000000004</v>
      </c>
      <c r="K1362" s="9"/>
      <c r="L1362" s="9"/>
      <c r="M1362" s="9"/>
    </row>
    <row r="1363" spans="1:13" ht="12.75">
      <c r="A1363" s="1" t="s">
        <v>13</v>
      </c>
      <c r="B1363" s="5" t="s">
        <v>102</v>
      </c>
      <c r="C1363" s="5" t="s">
        <v>99</v>
      </c>
      <c r="D1363" s="5" t="s">
        <v>29</v>
      </c>
      <c r="E1363" s="16">
        <v>253.02</v>
      </c>
      <c r="F1363" s="16">
        <v>206.67</v>
      </c>
      <c r="G1363" s="8"/>
      <c r="H1363" s="9"/>
      <c r="I1363" s="9"/>
      <c r="J1363" s="17">
        <f>E1363-F1363</f>
        <v>46.35000000000002</v>
      </c>
      <c r="K1363" s="9"/>
      <c r="L1363" s="9"/>
      <c r="M1363" s="9"/>
    </row>
    <row r="1364" spans="1:13" ht="12.75">
      <c r="A1364" s="1" t="s">
        <v>13</v>
      </c>
      <c r="B1364" s="5" t="s">
        <v>102</v>
      </c>
      <c r="C1364" s="5" t="s">
        <v>99</v>
      </c>
      <c r="D1364" s="5" t="s">
        <v>30</v>
      </c>
      <c r="E1364" s="16">
        <v>16950.68</v>
      </c>
      <c r="F1364" s="16">
        <v>15482.66</v>
      </c>
      <c r="G1364" s="8"/>
      <c r="H1364" s="9"/>
      <c r="I1364" s="9"/>
      <c r="J1364" s="17">
        <f>E1364-F1364</f>
        <v>1468.0200000000004</v>
      </c>
      <c r="K1364" s="9">
        <f>61.99*12</f>
        <v>743.88</v>
      </c>
      <c r="L1364" s="9"/>
      <c r="M1364" s="9"/>
    </row>
    <row r="1365" spans="1:13" ht="12.75">
      <c r="A1365" s="1" t="s">
        <v>13</v>
      </c>
      <c r="B1365" s="5" t="s">
        <v>102</v>
      </c>
      <c r="C1365" s="5" t="s">
        <v>99</v>
      </c>
      <c r="D1365" s="5" t="s">
        <v>31</v>
      </c>
      <c r="E1365" s="16">
        <v>167735.94</v>
      </c>
      <c r="F1365" s="16">
        <v>137143.19</v>
      </c>
      <c r="G1365" s="8"/>
      <c r="H1365" s="9"/>
      <c r="I1365" s="9"/>
      <c r="J1365" s="17">
        <f>E1365-F1365</f>
        <v>30592.75</v>
      </c>
      <c r="K1365" s="9"/>
      <c r="L1365" s="9"/>
      <c r="M1365" s="9"/>
    </row>
    <row r="1366" spans="1:13" ht="12.75">
      <c r="A1366" s="1" t="s">
        <v>13</v>
      </c>
      <c r="B1366" s="5" t="s">
        <v>102</v>
      </c>
      <c r="C1366" s="5" t="s">
        <v>99</v>
      </c>
      <c r="D1366" s="5" t="s">
        <v>33</v>
      </c>
      <c r="E1366" s="16">
        <v>1267.38</v>
      </c>
      <c r="F1366" s="16">
        <v>1036.66</v>
      </c>
      <c r="G1366" s="8"/>
      <c r="H1366" s="9"/>
      <c r="I1366" s="9"/>
      <c r="J1366" s="17">
        <f>E1366-F1366</f>
        <v>230.72000000000003</v>
      </c>
      <c r="K1366" s="9"/>
      <c r="L1366" s="9"/>
      <c r="M1366" s="9"/>
    </row>
    <row r="1367" spans="1:13" ht="12.75">
      <c r="A1367" s="1" t="s">
        <v>13</v>
      </c>
      <c r="B1367" s="5" t="s">
        <v>102</v>
      </c>
      <c r="C1367" s="5" t="s">
        <v>99</v>
      </c>
      <c r="D1367" s="5" t="s">
        <v>37</v>
      </c>
      <c r="E1367" s="16">
        <v>298907.54</v>
      </c>
      <c r="F1367" s="16">
        <v>248816.36</v>
      </c>
      <c r="G1367" s="8"/>
      <c r="H1367" s="9"/>
      <c r="I1367" s="9"/>
      <c r="J1367" s="17">
        <f>E1367-F1367</f>
        <v>50091.17999999999</v>
      </c>
      <c r="K1367" s="9"/>
      <c r="L1367" s="9"/>
      <c r="M1367" s="9"/>
    </row>
    <row r="1368" spans="2:13" ht="12.75">
      <c r="B1368" s="5"/>
      <c r="C1368" s="5"/>
      <c r="D1368" s="10" t="s">
        <v>38</v>
      </c>
      <c r="E1368" s="11">
        <f>E1349+E1350+E1351+E1352+E1353+E1354+E1356+E1357+E1358+E1359+E1362+E1366</f>
        <v>51701.94</v>
      </c>
      <c r="F1368" s="11">
        <f>F1349+F1350+F1351+F1352+F1353+F1354+F1356+F1357+F1358+F1359+F1362+F1366</f>
        <v>42307.7</v>
      </c>
      <c r="G1368" s="8"/>
      <c r="H1368" s="9"/>
      <c r="I1368" s="9"/>
      <c r="J1368" s="17">
        <f>E1368-F1368</f>
        <v>9394.240000000005</v>
      </c>
      <c r="K1368" s="9"/>
      <c r="L1368" s="9"/>
      <c r="M1368" s="9"/>
    </row>
    <row r="1369" spans="2:13" ht="12.75">
      <c r="B1369" s="5"/>
      <c r="C1369" s="5"/>
      <c r="D1369" s="10" t="s">
        <v>51</v>
      </c>
      <c r="E1369" s="11">
        <f>E1368+E1361+E1360</f>
        <v>85266.78000000001</v>
      </c>
      <c r="F1369" s="11">
        <f>F1368+F1361+F1360</f>
        <v>69769.73</v>
      </c>
      <c r="G1369" s="8"/>
      <c r="H1369" s="9"/>
      <c r="I1369" s="9"/>
      <c r="J1369" s="17">
        <f>E1369-F1369</f>
        <v>15497.050000000017</v>
      </c>
      <c r="K1369" s="9"/>
      <c r="L1369" s="9"/>
      <c r="M1369" s="9"/>
    </row>
    <row r="1370" spans="1:13" ht="12.75">
      <c r="A1370" s="1" t="s">
        <v>13</v>
      </c>
      <c r="B1370" s="5" t="s">
        <v>102</v>
      </c>
      <c r="C1370" s="5" t="s">
        <v>72</v>
      </c>
      <c r="D1370" s="5" t="s">
        <v>16</v>
      </c>
      <c r="E1370" s="16">
        <v>8365.5</v>
      </c>
      <c r="F1370" s="16">
        <v>7732.56</v>
      </c>
      <c r="G1370" s="8"/>
      <c r="H1370" s="9"/>
      <c r="I1370" s="9"/>
      <c r="J1370" s="17">
        <f>E1370-F1370</f>
        <v>632.9399999999996</v>
      </c>
      <c r="K1370" s="9"/>
      <c r="L1370" s="9"/>
      <c r="M1370" s="9"/>
    </row>
    <row r="1371" spans="1:13" ht="12.75">
      <c r="A1371" s="1" t="s">
        <v>13</v>
      </c>
      <c r="B1371" s="5" t="s">
        <v>102</v>
      </c>
      <c r="C1371" s="5" t="s">
        <v>72</v>
      </c>
      <c r="D1371" s="5" t="s">
        <v>49</v>
      </c>
      <c r="E1371" s="16">
        <v>797.82</v>
      </c>
      <c r="F1371" s="16">
        <v>737.54</v>
      </c>
      <c r="G1371" s="8"/>
      <c r="H1371" s="9"/>
      <c r="I1371" s="9"/>
      <c r="J1371" s="17">
        <f>E1371-F1371</f>
        <v>60.280000000000086</v>
      </c>
      <c r="K1371" s="9"/>
      <c r="L1371" s="9"/>
      <c r="M1371" s="9"/>
    </row>
    <row r="1372" spans="1:13" ht="12.75">
      <c r="A1372" s="1" t="s">
        <v>13</v>
      </c>
      <c r="B1372" s="5" t="s">
        <v>102</v>
      </c>
      <c r="C1372" s="5" t="s">
        <v>72</v>
      </c>
      <c r="D1372" s="5" t="s">
        <v>50</v>
      </c>
      <c r="E1372" s="16">
        <v>1117.08</v>
      </c>
      <c r="F1372" s="16">
        <v>1033.34</v>
      </c>
      <c r="G1372" s="8"/>
      <c r="H1372" s="9"/>
      <c r="I1372" s="9"/>
      <c r="J1372" s="17">
        <f>E1372-F1372</f>
        <v>83.74000000000001</v>
      </c>
      <c r="K1372" s="9"/>
      <c r="L1372" s="9"/>
      <c r="M1372" s="9"/>
    </row>
    <row r="1373" spans="1:13" ht="12.75">
      <c r="A1373" s="1" t="s">
        <v>13</v>
      </c>
      <c r="B1373" s="5" t="s">
        <v>102</v>
      </c>
      <c r="C1373" s="5" t="s">
        <v>72</v>
      </c>
      <c r="D1373" s="5" t="s">
        <v>17</v>
      </c>
      <c r="E1373" s="16">
        <v>2302.2</v>
      </c>
      <c r="F1373" s="16">
        <v>2128.06</v>
      </c>
      <c r="G1373" s="8"/>
      <c r="H1373" s="9"/>
      <c r="I1373" s="9"/>
      <c r="J1373" s="17">
        <f>E1373-F1373</f>
        <v>174.13999999999987</v>
      </c>
      <c r="K1373" s="9"/>
      <c r="L1373" s="9"/>
      <c r="M1373" s="9"/>
    </row>
    <row r="1374" spans="1:13" ht="12.75">
      <c r="A1374" s="1" t="s">
        <v>13</v>
      </c>
      <c r="B1374" s="5" t="s">
        <v>102</v>
      </c>
      <c r="C1374" s="5" t="s">
        <v>72</v>
      </c>
      <c r="D1374" s="5" t="s">
        <v>18</v>
      </c>
      <c r="E1374" s="16">
        <v>2211</v>
      </c>
      <c r="F1374" s="16">
        <v>2043.56</v>
      </c>
      <c r="G1374" s="8"/>
      <c r="H1374" s="9"/>
      <c r="I1374" s="9"/>
      <c r="J1374" s="17">
        <f>E1374-F1374</f>
        <v>167.44000000000005</v>
      </c>
      <c r="K1374" s="9"/>
      <c r="L1374" s="9"/>
      <c r="M1374" s="9"/>
    </row>
    <row r="1375" spans="1:13" ht="12.75">
      <c r="A1375" s="1" t="s">
        <v>13</v>
      </c>
      <c r="B1375" s="5" t="s">
        <v>102</v>
      </c>
      <c r="C1375" s="5" t="s">
        <v>72</v>
      </c>
      <c r="D1375" s="5" t="s">
        <v>19</v>
      </c>
      <c r="E1375" s="16">
        <v>1071.42</v>
      </c>
      <c r="F1375" s="16">
        <v>991.04</v>
      </c>
      <c r="G1375" s="8"/>
      <c r="H1375" s="9"/>
      <c r="I1375" s="9"/>
      <c r="J1375" s="17">
        <f>E1375-F1375</f>
        <v>80.38000000000011</v>
      </c>
      <c r="K1375" s="9"/>
      <c r="L1375" s="9"/>
      <c r="M1375" s="9"/>
    </row>
    <row r="1376" spans="1:13" ht="12.75">
      <c r="A1376" s="1" t="s">
        <v>13</v>
      </c>
      <c r="B1376" s="5" t="s">
        <v>102</v>
      </c>
      <c r="C1376" s="5" t="s">
        <v>72</v>
      </c>
      <c r="D1376" s="5" t="s">
        <v>21</v>
      </c>
      <c r="E1376" s="16">
        <v>36859.14</v>
      </c>
      <c r="F1376" s="16">
        <v>34420.6</v>
      </c>
      <c r="G1376" s="8"/>
      <c r="H1376" s="9"/>
      <c r="I1376" s="9"/>
      <c r="J1376" s="17">
        <f>E1376-F1376</f>
        <v>2438.540000000001</v>
      </c>
      <c r="K1376" s="9">
        <f>K1385</f>
        <v>1001.76</v>
      </c>
      <c r="L1376" s="9"/>
      <c r="M1376" s="9"/>
    </row>
    <row r="1377" spans="1:13" ht="12.75">
      <c r="A1377" s="1" t="s">
        <v>13</v>
      </c>
      <c r="B1377" s="5" t="s">
        <v>102</v>
      </c>
      <c r="C1377" s="5" t="s">
        <v>72</v>
      </c>
      <c r="D1377" s="5" t="s">
        <v>22</v>
      </c>
      <c r="E1377" s="16">
        <v>1185.42</v>
      </c>
      <c r="F1377" s="16">
        <v>1095</v>
      </c>
      <c r="G1377" s="8"/>
      <c r="H1377" s="9"/>
      <c r="I1377" s="9"/>
      <c r="J1377" s="17">
        <f>E1377-F1377</f>
        <v>90.42000000000007</v>
      </c>
      <c r="K1377" s="9"/>
      <c r="L1377" s="9"/>
      <c r="M1377" s="9"/>
    </row>
    <row r="1378" spans="1:13" ht="12.75">
      <c r="A1378" s="1" t="s">
        <v>13</v>
      </c>
      <c r="B1378" s="5" t="s">
        <v>102</v>
      </c>
      <c r="C1378" s="5" t="s">
        <v>72</v>
      </c>
      <c r="D1378" s="5" t="s">
        <v>23</v>
      </c>
      <c r="E1378" s="16">
        <v>5174.22</v>
      </c>
      <c r="F1378" s="16">
        <v>4782.4</v>
      </c>
      <c r="G1378" s="8"/>
      <c r="H1378" s="9"/>
      <c r="I1378" s="9"/>
      <c r="J1378" s="17">
        <f>E1378-F1378</f>
        <v>391.8200000000006</v>
      </c>
      <c r="K1378" s="9"/>
      <c r="L1378" s="9"/>
      <c r="M1378" s="9"/>
    </row>
    <row r="1379" spans="1:13" ht="12.75">
      <c r="A1379" s="1" t="s">
        <v>13</v>
      </c>
      <c r="B1379" s="5" t="s">
        <v>102</v>
      </c>
      <c r="C1379" s="5" t="s">
        <v>72</v>
      </c>
      <c r="D1379" s="5" t="s">
        <v>24</v>
      </c>
      <c r="E1379" s="16">
        <v>22.8</v>
      </c>
      <c r="F1379" s="16">
        <v>22.8</v>
      </c>
      <c r="G1379" s="8"/>
      <c r="H1379" s="9"/>
      <c r="I1379" s="9"/>
      <c r="J1379" s="17">
        <f>E1379-F1379</f>
        <v>0</v>
      </c>
      <c r="K1379" s="9"/>
      <c r="L1379" s="9"/>
      <c r="M1379" s="9"/>
    </row>
    <row r="1380" spans="1:13" ht="12.75">
      <c r="A1380" s="1" t="s">
        <v>13</v>
      </c>
      <c r="B1380" s="5" t="s">
        <v>102</v>
      </c>
      <c r="C1380" s="5" t="s">
        <v>72</v>
      </c>
      <c r="D1380" s="5" t="s">
        <v>25</v>
      </c>
      <c r="E1380" s="16">
        <v>22178.52</v>
      </c>
      <c r="F1380" s="16">
        <v>20500.73</v>
      </c>
      <c r="G1380" s="8"/>
      <c r="H1380" s="9"/>
      <c r="I1380" s="9"/>
      <c r="J1380" s="17">
        <f>E1380-F1380</f>
        <v>1677.7900000000009</v>
      </c>
      <c r="K1380" s="9"/>
      <c r="L1380" s="9"/>
      <c r="M1380" s="9"/>
    </row>
    <row r="1381" spans="1:13" ht="12.75">
      <c r="A1381" s="1" t="s">
        <v>13</v>
      </c>
      <c r="B1381" s="5" t="s">
        <v>102</v>
      </c>
      <c r="C1381" s="5" t="s">
        <v>72</v>
      </c>
      <c r="D1381" s="10" t="s">
        <v>26</v>
      </c>
      <c r="E1381" s="11">
        <v>18622.68</v>
      </c>
      <c r="F1381" s="11">
        <v>17212.8</v>
      </c>
      <c r="G1381" s="8">
        <v>70622.1</v>
      </c>
      <c r="H1381" s="17">
        <f>E1381-G1381</f>
        <v>-51999.420000000006</v>
      </c>
      <c r="I1381" s="9"/>
      <c r="J1381" s="17">
        <f>E1381-F1381</f>
        <v>1409.880000000001</v>
      </c>
      <c r="K1381" s="9"/>
      <c r="L1381" s="9"/>
      <c r="M1381" s="9"/>
    </row>
    <row r="1382" spans="1:13" ht="12.75">
      <c r="A1382" s="1" t="s">
        <v>13</v>
      </c>
      <c r="B1382" s="5" t="s">
        <v>102</v>
      </c>
      <c r="C1382" s="18" t="s">
        <v>72</v>
      </c>
      <c r="D1382" s="18" t="s">
        <v>28</v>
      </c>
      <c r="E1382" s="19">
        <v>16388.94</v>
      </c>
      <c r="F1382" s="19">
        <v>15146.51</v>
      </c>
      <c r="G1382" s="8"/>
      <c r="H1382" s="9"/>
      <c r="I1382" s="9"/>
      <c r="J1382" s="17">
        <f>E1382-F1382</f>
        <v>1242.4299999999985</v>
      </c>
      <c r="K1382" s="9"/>
      <c r="L1382" s="9"/>
      <c r="M1382" s="9"/>
    </row>
    <row r="1383" spans="1:13" ht="12.75">
      <c r="A1383" s="1" t="s">
        <v>13</v>
      </c>
      <c r="B1383" s="5" t="s">
        <v>102</v>
      </c>
      <c r="C1383" s="5" t="s">
        <v>72</v>
      </c>
      <c r="D1383" s="5" t="s">
        <v>54</v>
      </c>
      <c r="E1383" s="16">
        <v>8183.22</v>
      </c>
      <c r="F1383" s="16">
        <v>7563.66</v>
      </c>
      <c r="G1383" s="8"/>
      <c r="H1383" s="9"/>
      <c r="I1383" s="9"/>
      <c r="J1383" s="17">
        <f>E1383-F1383</f>
        <v>619.5600000000004</v>
      </c>
      <c r="K1383" s="9"/>
      <c r="L1383" s="9"/>
      <c r="M1383" s="9"/>
    </row>
    <row r="1384" spans="1:13" ht="12.75">
      <c r="A1384" s="1" t="s">
        <v>13</v>
      </c>
      <c r="B1384" s="5" t="s">
        <v>102</v>
      </c>
      <c r="C1384" s="5" t="s">
        <v>72</v>
      </c>
      <c r="D1384" s="5" t="s">
        <v>29</v>
      </c>
      <c r="E1384" s="16">
        <v>231.96</v>
      </c>
      <c r="F1384" s="16">
        <v>214.06</v>
      </c>
      <c r="G1384" s="8"/>
      <c r="H1384" s="9"/>
      <c r="I1384" s="9"/>
      <c r="J1384" s="17">
        <f>E1384-F1384</f>
        <v>17.900000000000006</v>
      </c>
      <c r="K1384" s="9"/>
      <c r="L1384" s="9"/>
      <c r="M1384" s="9"/>
    </row>
    <row r="1385" spans="1:13" ht="12.75">
      <c r="A1385" s="1" t="s">
        <v>13</v>
      </c>
      <c r="B1385" s="5" t="s">
        <v>102</v>
      </c>
      <c r="C1385" s="5" t="s">
        <v>72</v>
      </c>
      <c r="D1385" s="5" t="s">
        <v>30</v>
      </c>
      <c r="E1385" s="16">
        <v>21768.38</v>
      </c>
      <c r="F1385" s="16">
        <v>20329</v>
      </c>
      <c r="G1385" s="8"/>
      <c r="H1385" s="9"/>
      <c r="I1385" s="9"/>
      <c r="J1385" s="17">
        <f>E1385-F1385</f>
        <v>1439.380000000001</v>
      </c>
      <c r="K1385" s="9">
        <f>83.48*12</f>
        <v>1001.76</v>
      </c>
      <c r="L1385" s="9"/>
      <c r="M1385" s="9"/>
    </row>
    <row r="1386" spans="1:13" ht="12.75">
      <c r="A1386" s="1" t="s">
        <v>13</v>
      </c>
      <c r="B1386" s="5" t="s">
        <v>102</v>
      </c>
      <c r="C1386" s="5" t="s">
        <v>72</v>
      </c>
      <c r="D1386" s="5" t="s">
        <v>31</v>
      </c>
      <c r="E1386" s="16">
        <v>170407.92</v>
      </c>
      <c r="F1386" s="16">
        <v>157400.86</v>
      </c>
      <c r="G1386" s="8"/>
      <c r="H1386" s="9"/>
      <c r="I1386" s="9"/>
      <c r="J1386" s="17">
        <f>E1386-F1386</f>
        <v>13007.060000000027</v>
      </c>
      <c r="K1386" s="9"/>
      <c r="L1386" s="9"/>
      <c r="M1386" s="9"/>
    </row>
    <row r="1387" spans="1:13" ht="12.75">
      <c r="A1387" s="1" t="s">
        <v>13</v>
      </c>
      <c r="B1387" s="5" t="s">
        <v>102</v>
      </c>
      <c r="C1387" s="5" t="s">
        <v>72</v>
      </c>
      <c r="D1387" s="5" t="s">
        <v>33</v>
      </c>
      <c r="E1387" s="16">
        <v>1322.1</v>
      </c>
      <c r="F1387" s="16">
        <v>1221.63</v>
      </c>
      <c r="G1387" s="8"/>
      <c r="H1387" s="9"/>
      <c r="I1387" s="9"/>
      <c r="J1387" s="17">
        <f>E1387-F1387</f>
        <v>100.4699999999998</v>
      </c>
      <c r="K1387" s="9"/>
      <c r="L1387" s="9"/>
      <c r="M1387" s="9"/>
    </row>
    <row r="1388" spans="1:13" ht="12.75">
      <c r="A1388" s="1" t="s">
        <v>13</v>
      </c>
      <c r="B1388" s="5" t="s">
        <v>102</v>
      </c>
      <c r="C1388" s="5" t="s">
        <v>72</v>
      </c>
      <c r="D1388" s="5" t="s">
        <v>37</v>
      </c>
      <c r="E1388" s="16">
        <v>318210.32</v>
      </c>
      <c r="F1388" s="16">
        <v>294576.15</v>
      </c>
      <c r="G1388" s="8"/>
      <c r="H1388" s="9"/>
      <c r="I1388" s="9"/>
      <c r="J1388" s="17">
        <f>E1388-F1388</f>
        <v>23634.169999999984</v>
      </c>
      <c r="K1388" s="9"/>
      <c r="L1388" s="9"/>
      <c r="M1388" s="9"/>
    </row>
    <row r="1389" spans="2:13" ht="12.75">
      <c r="B1389" s="5"/>
      <c r="C1389" s="5"/>
      <c r="D1389" s="10" t="s">
        <v>38</v>
      </c>
      <c r="E1389" s="11">
        <f>E1370+E1371+E1372+E1373+E1374+E1375+E1377+E1378+E1379+E1380+E1383+E1387</f>
        <v>53931.299999999996</v>
      </c>
      <c r="F1389" s="11">
        <f>F1370+F1371+F1372+F1373+F1374+F1375+F1377+F1378+F1379+F1380+F1383+F1387</f>
        <v>49852.32</v>
      </c>
      <c r="G1389" s="8"/>
      <c r="H1389" s="9"/>
      <c r="I1389" s="9"/>
      <c r="J1389" s="17">
        <f>E1389-F1389</f>
        <v>4078.979999999996</v>
      </c>
      <c r="K1389" s="9"/>
      <c r="L1389" s="9"/>
      <c r="M1389" s="9"/>
    </row>
    <row r="1390" spans="2:13" ht="12.75">
      <c r="B1390" s="5"/>
      <c r="C1390" s="5"/>
      <c r="D1390" s="10" t="s">
        <v>51</v>
      </c>
      <c r="E1390" s="11">
        <f>E1389+E1382+E1381</f>
        <v>88942.91999999998</v>
      </c>
      <c r="F1390" s="11">
        <f>F1389+F1382+F1381</f>
        <v>82211.63</v>
      </c>
      <c r="G1390" s="8"/>
      <c r="H1390" s="9"/>
      <c r="I1390" s="9"/>
      <c r="J1390" s="17">
        <f>E1390-F1390</f>
        <v>6731.289999999979</v>
      </c>
      <c r="K1390" s="9"/>
      <c r="L1390" s="9"/>
      <c r="M1390" s="9"/>
    </row>
    <row r="1391" spans="1:13" ht="12.75">
      <c r="A1391" s="1" t="s">
        <v>13</v>
      </c>
      <c r="B1391" s="5" t="s">
        <v>102</v>
      </c>
      <c r="C1391" s="5" t="s">
        <v>40</v>
      </c>
      <c r="D1391" s="5" t="s">
        <v>16</v>
      </c>
      <c r="E1391" s="16">
        <v>8310.3</v>
      </c>
      <c r="F1391" s="16">
        <v>6834.05</v>
      </c>
      <c r="G1391" s="8"/>
      <c r="H1391" s="9"/>
      <c r="I1391" s="9"/>
      <c r="J1391" s="17">
        <f>E1391-F1391</f>
        <v>1476.249999999999</v>
      </c>
      <c r="K1391" s="9"/>
      <c r="L1391" s="9"/>
      <c r="M1391" s="9"/>
    </row>
    <row r="1392" spans="1:13" ht="12.75">
      <c r="A1392" s="1" t="s">
        <v>13</v>
      </c>
      <c r="B1392" s="5" t="s">
        <v>102</v>
      </c>
      <c r="C1392" s="5" t="s">
        <v>40</v>
      </c>
      <c r="D1392" s="5" t="s">
        <v>49</v>
      </c>
      <c r="E1392" s="16">
        <v>792.54</v>
      </c>
      <c r="F1392" s="16">
        <v>651.79</v>
      </c>
      <c r="G1392" s="8"/>
      <c r="H1392" s="9"/>
      <c r="I1392" s="9"/>
      <c r="J1392" s="17">
        <f>E1392-F1392</f>
        <v>140.75</v>
      </c>
      <c r="K1392" s="9"/>
      <c r="L1392" s="9"/>
      <c r="M1392" s="9"/>
    </row>
    <row r="1393" spans="1:13" ht="12.75">
      <c r="A1393" s="1" t="s">
        <v>13</v>
      </c>
      <c r="B1393" s="5" t="s">
        <v>102</v>
      </c>
      <c r="C1393" s="5" t="s">
        <v>40</v>
      </c>
      <c r="D1393" s="5" t="s">
        <v>50</v>
      </c>
      <c r="E1393" s="16">
        <v>1109.58</v>
      </c>
      <c r="F1393" s="16">
        <v>913.13</v>
      </c>
      <c r="G1393" s="8"/>
      <c r="H1393" s="9"/>
      <c r="I1393" s="9"/>
      <c r="J1393" s="17">
        <f>E1393-F1393</f>
        <v>196.44999999999993</v>
      </c>
      <c r="K1393" s="9"/>
      <c r="L1393" s="9"/>
      <c r="M1393" s="9"/>
    </row>
    <row r="1394" spans="1:13" ht="12.75">
      <c r="A1394" s="1" t="s">
        <v>13</v>
      </c>
      <c r="B1394" s="5" t="s">
        <v>102</v>
      </c>
      <c r="C1394" s="5" t="s">
        <v>40</v>
      </c>
      <c r="D1394" s="5" t="s">
        <v>17</v>
      </c>
      <c r="E1394" s="16">
        <v>2287.02</v>
      </c>
      <c r="F1394" s="16">
        <v>1880.78</v>
      </c>
      <c r="G1394" s="8"/>
      <c r="H1394" s="9"/>
      <c r="I1394" s="9"/>
      <c r="J1394" s="17">
        <f>E1394-F1394</f>
        <v>406.24</v>
      </c>
      <c r="K1394" s="9"/>
      <c r="L1394" s="9"/>
      <c r="M1394" s="9"/>
    </row>
    <row r="1395" spans="1:13" ht="12.75">
      <c r="A1395" s="1" t="s">
        <v>13</v>
      </c>
      <c r="B1395" s="5" t="s">
        <v>102</v>
      </c>
      <c r="C1395" s="5" t="s">
        <v>40</v>
      </c>
      <c r="D1395" s="5" t="s">
        <v>18</v>
      </c>
      <c r="E1395" s="16">
        <v>2196.48</v>
      </c>
      <c r="F1395" s="16">
        <v>1806.16</v>
      </c>
      <c r="G1395" s="8"/>
      <c r="H1395" s="9"/>
      <c r="I1395" s="9"/>
      <c r="J1395" s="17">
        <f>E1395-F1395</f>
        <v>390.31999999999994</v>
      </c>
      <c r="K1395" s="9"/>
      <c r="L1395" s="9"/>
      <c r="M1395" s="9"/>
    </row>
    <row r="1396" spans="1:13" ht="12.75">
      <c r="A1396" s="1" t="s">
        <v>13</v>
      </c>
      <c r="B1396" s="5" t="s">
        <v>102</v>
      </c>
      <c r="C1396" s="5" t="s">
        <v>40</v>
      </c>
      <c r="D1396" s="5" t="s">
        <v>19</v>
      </c>
      <c r="E1396" s="16">
        <v>1064.22</v>
      </c>
      <c r="F1396" s="16">
        <v>875.78</v>
      </c>
      <c r="G1396" s="8"/>
      <c r="H1396" s="9"/>
      <c r="I1396" s="9"/>
      <c r="J1396" s="17">
        <f>E1396-F1396</f>
        <v>188.44000000000005</v>
      </c>
      <c r="K1396" s="9"/>
      <c r="L1396" s="9"/>
      <c r="M1396" s="9"/>
    </row>
    <row r="1397" spans="1:13" ht="12.75">
      <c r="A1397" s="1" t="s">
        <v>13</v>
      </c>
      <c r="B1397" s="5" t="s">
        <v>102</v>
      </c>
      <c r="C1397" s="5" t="s">
        <v>40</v>
      </c>
      <c r="D1397" s="5" t="s">
        <v>21</v>
      </c>
      <c r="E1397" s="16">
        <v>31473.51</v>
      </c>
      <c r="F1397" s="16">
        <v>25330.27</v>
      </c>
      <c r="G1397" s="8"/>
      <c r="H1397" s="9"/>
      <c r="I1397" s="9"/>
      <c r="J1397" s="17">
        <f>E1397-F1397</f>
        <v>6143.239999999998</v>
      </c>
      <c r="K1397" s="9">
        <f>K1406</f>
        <v>1044.48</v>
      </c>
      <c r="L1397" s="9"/>
      <c r="M1397" s="9"/>
    </row>
    <row r="1398" spans="1:13" ht="12.75">
      <c r="A1398" s="1" t="s">
        <v>13</v>
      </c>
      <c r="B1398" s="5" t="s">
        <v>102</v>
      </c>
      <c r="C1398" s="5" t="s">
        <v>40</v>
      </c>
      <c r="D1398" s="5" t="s">
        <v>22</v>
      </c>
      <c r="E1398" s="16">
        <v>1177.56</v>
      </c>
      <c r="F1398" s="16">
        <v>967.72</v>
      </c>
      <c r="G1398" s="8"/>
      <c r="H1398" s="9"/>
      <c r="I1398" s="9"/>
      <c r="J1398" s="17">
        <f>E1398-F1398</f>
        <v>209.83999999999992</v>
      </c>
      <c r="K1398" s="9"/>
      <c r="L1398" s="9"/>
      <c r="M1398" s="9"/>
    </row>
    <row r="1399" spans="1:13" ht="12.75">
      <c r="A1399" s="1" t="s">
        <v>13</v>
      </c>
      <c r="B1399" s="5" t="s">
        <v>102</v>
      </c>
      <c r="C1399" s="5" t="s">
        <v>40</v>
      </c>
      <c r="D1399" s="5" t="s">
        <v>23</v>
      </c>
      <c r="E1399" s="16">
        <v>5140.2</v>
      </c>
      <c r="F1399" s="16">
        <v>4226.79</v>
      </c>
      <c r="G1399" s="8"/>
      <c r="H1399" s="9"/>
      <c r="I1399" s="9"/>
      <c r="J1399" s="17">
        <f>E1399-F1399</f>
        <v>913.4099999999999</v>
      </c>
      <c r="K1399" s="9"/>
      <c r="L1399" s="9"/>
      <c r="M1399" s="9"/>
    </row>
    <row r="1400" spans="1:13" ht="12.75">
      <c r="A1400" s="1" t="s">
        <v>13</v>
      </c>
      <c r="B1400" s="5" t="s">
        <v>102</v>
      </c>
      <c r="C1400" s="5" t="s">
        <v>40</v>
      </c>
      <c r="D1400" s="5" t="s">
        <v>24</v>
      </c>
      <c r="E1400" s="16">
        <v>22.68</v>
      </c>
      <c r="F1400" s="16">
        <v>20.13</v>
      </c>
      <c r="G1400" s="8"/>
      <c r="H1400" s="9"/>
      <c r="I1400" s="9"/>
      <c r="J1400" s="17">
        <f>E1400-F1400</f>
        <v>2.5500000000000007</v>
      </c>
      <c r="K1400" s="9"/>
      <c r="L1400" s="9"/>
      <c r="M1400" s="9"/>
    </row>
    <row r="1401" spans="1:13" ht="12.75">
      <c r="A1401" s="1" t="s">
        <v>13</v>
      </c>
      <c r="B1401" s="5" t="s">
        <v>102</v>
      </c>
      <c r="C1401" s="5" t="s">
        <v>40</v>
      </c>
      <c r="D1401" s="5" t="s">
        <v>25</v>
      </c>
      <c r="E1401" s="16">
        <v>22032.66</v>
      </c>
      <c r="F1401" s="16">
        <v>18119</v>
      </c>
      <c r="G1401" s="8"/>
      <c r="H1401" s="9"/>
      <c r="I1401" s="9"/>
      <c r="J1401" s="17">
        <f>E1401-F1401</f>
        <v>3913.66</v>
      </c>
      <c r="K1401" s="9"/>
      <c r="L1401" s="9"/>
      <c r="M1401" s="9"/>
    </row>
    <row r="1402" spans="1:13" ht="12.75">
      <c r="A1402" s="1" t="s">
        <v>13</v>
      </c>
      <c r="B1402" s="5" t="s">
        <v>102</v>
      </c>
      <c r="C1402" s="5" t="s">
        <v>40</v>
      </c>
      <c r="D1402" s="10" t="s">
        <v>26</v>
      </c>
      <c r="E1402" s="11">
        <v>18500.22</v>
      </c>
      <c r="F1402" s="11">
        <v>15213.08</v>
      </c>
      <c r="G1402" s="8">
        <v>8258.44</v>
      </c>
      <c r="H1402" s="17">
        <f>E1402-G1402</f>
        <v>10241.78</v>
      </c>
      <c r="I1402" s="9"/>
      <c r="J1402" s="17">
        <f>E1402-F1402</f>
        <v>3287.1400000000012</v>
      </c>
      <c r="K1402" s="9"/>
      <c r="L1402" s="9"/>
      <c r="M1402" s="9"/>
    </row>
    <row r="1403" spans="1:13" ht="12.75">
      <c r="A1403" s="1" t="s">
        <v>13</v>
      </c>
      <c r="B1403" s="5" t="s">
        <v>102</v>
      </c>
      <c r="C1403" s="18" t="s">
        <v>40</v>
      </c>
      <c r="D1403" s="18" t="s">
        <v>28</v>
      </c>
      <c r="E1403" s="19">
        <v>16281.06</v>
      </c>
      <c r="F1403" s="19">
        <v>13386.8</v>
      </c>
      <c r="G1403" s="8"/>
      <c r="H1403" s="9"/>
      <c r="I1403" s="9"/>
      <c r="J1403" s="17">
        <f>E1403-F1403</f>
        <v>2894.26</v>
      </c>
      <c r="K1403" s="9"/>
      <c r="L1403" s="9"/>
      <c r="M1403" s="9"/>
    </row>
    <row r="1404" spans="1:13" ht="12.75">
      <c r="A1404" s="1" t="s">
        <v>13</v>
      </c>
      <c r="B1404" s="5" t="s">
        <v>102</v>
      </c>
      <c r="C1404" s="5" t="s">
        <v>40</v>
      </c>
      <c r="D1404" s="5" t="s">
        <v>54</v>
      </c>
      <c r="E1404" s="16">
        <v>8129.22</v>
      </c>
      <c r="F1404" s="16">
        <v>6684.78</v>
      </c>
      <c r="G1404" s="8"/>
      <c r="H1404" s="9"/>
      <c r="I1404" s="9"/>
      <c r="J1404" s="17">
        <f>E1404-F1404</f>
        <v>1444.4400000000005</v>
      </c>
      <c r="K1404" s="9"/>
      <c r="L1404" s="9"/>
      <c r="M1404" s="9"/>
    </row>
    <row r="1405" spans="1:13" ht="12.75">
      <c r="A1405" s="1" t="s">
        <v>13</v>
      </c>
      <c r="B1405" s="5" t="s">
        <v>102</v>
      </c>
      <c r="C1405" s="5" t="s">
        <v>40</v>
      </c>
      <c r="D1405" s="5" t="s">
        <v>29</v>
      </c>
      <c r="E1405" s="16">
        <v>249.54</v>
      </c>
      <c r="F1405" s="16">
        <v>204.9</v>
      </c>
      <c r="G1405" s="8"/>
      <c r="H1405" s="9"/>
      <c r="I1405" s="9"/>
      <c r="J1405" s="17">
        <f>E1405-F1405</f>
        <v>44.639999999999986</v>
      </c>
      <c r="K1405" s="9"/>
      <c r="L1405" s="9"/>
      <c r="M1405" s="9"/>
    </row>
    <row r="1406" spans="1:13" ht="12.75">
      <c r="A1406" s="1" t="s">
        <v>13</v>
      </c>
      <c r="B1406" s="5" t="s">
        <v>102</v>
      </c>
      <c r="C1406" s="5" t="s">
        <v>40</v>
      </c>
      <c r="D1406" s="5" t="s">
        <v>30</v>
      </c>
      <c r="E1406" s="16">
        <v>18588.47</v>
      </c>
      <c r="F1406" s="16">
        <v>14961.28</v>
      </c>
      <c r="G1406" s="8"/>
      <c r="H1406" s="9"/>
      <c r="I1406" s="9"/>
      <c r="J1406" s="17">
        <f>E1406-F1406</f>
        <v>3627.1900000000005</v>
      </c>
      <c r="K1406" s="9">
        <f>87.04*12</f>
        <v>1044.48</v>
      </c>
      <c r="L1406" s="9"/>
      <c r="M1406" s="9"/>
    </row>
    <row r="1407" spans="1:13" ht="12.75">
      <c r="A1407" s="1" t="s">
        <v>13</v>
      </c>
      <c r="B1407" s="5" t="s">
        <v>102</v>
      </c>
      <c r="C1407" s="5" t="s">
        <v>40</v>
      </c>
      <c r="D1407" s="5" t="s">
        <v>31</v>
      </c>
      <c r="E1407" s="16">
        <v>173815.32</v>
      </c>
      <c r="F1407" s="16">
        <v>142841.88</v>
      </c>
      <c r="G1407" s="8"/>
      <c r="H1407" s="9"/>
      <c r="I1407" s="9"/>
      <c r="J1407" s="17">
        <f>E1407-F1407</f>
        <v>30973.440000000002</v>
      </c>
      <c r="K1407" s="9"/>
      <c r="L1407" s="9"/>
      <c r="M1407" s="9"/>
    </row>
    <row r="1408" spans="1:13" ht="12.75">
      <c r="A1408" s="1" t="s">
        <v>13</v>
      </c>
      <c r="B1408" s="5" t="s">
        <v>102</v>
      </c>
      <c r="C1408" s="5" t="s">
        <v>40</v>
      </c>
      <c r="D1408" s="5" t="s">
        <v>33</v>
      </c>
      <c r="E1408" s="16">
        <v>1313.34</v>
      </c>
      <c r="F1408" s="16">
        <v>1079.65</v>
      </c>
      <c r="G1408" s="8"/>
      <c r="H1408" s="9"/>
      <c r="I1408" s="9"/>
      <c r="J1408" s="17">
        <f>E1408-F1408</f>
        <v>233.68999999999983</v>
      </c>
      <c r="K1408" s="9"/>
      <c r="L1408" s="9"/>
      <c r="M1408" s="9"/>
    </row>
    <row r="1409" spans="1:13" ht="12.75">
      <c r="A1409" s="1" t="s">
        <v>13</v>
      </c>
      <c r="B1409" s="5" t="s">
        <v>102</v>
      </c>
      <c r="C1409" s="5" t="s">
        <v>40</v>
      </c>
      <c r="D1409" s="5" t="s">
        <v>37</v>
      </c>
      <c r="E1409" s="16">
        <v>312483.92</v>
      </c>
      <c r="F1409" s="16">
        <v>255997.97</v>
      </c>
      <c r="G1409" s="8"/>
      <c r="H1409" s="9"/>
      <c r="I1409" s="9"/>
      <c r="J1409" s="17">
        <f>E1409-F1409</f>
        <v>56485.94999999998</v>
      </c>
      <c r="K1409" s="9"/>
      <c r="L1409" s="9"/>
      <c r="M1409" s="9"/>
    </row>
    <row r="1410" spans="2:13" ht="12.75">
      <c r="B1410" s="5"/>
      <c r="C1410" s="5"/>
      <c r="D1410" s="10" t="s">
        <v>38</v>
      </c>
      <c r="E1410" s="11">
        <f>E1391+E1392+E1393+E1394+E1395+E1396+E1398+E1399+E1400+E1401+E1404+E1408</f>
        <v>53575.8</v>
      </c>
      <c r="F1410" s="11">
        <f>F1391+F1392+F1393+F1394+F1395+F1396+F1398+F1399+F1400+F1401+F1404+F1408</f>
        <v>44059.76</v>
      </c>
      <c r="G1410" s="8"/>
      <c r="H1410" s="9"/>
      <c r="I1410" s="9"/>
      <c r="J1410" s="17">
        <f>E1410-F1410</f>
        <v>9516.04</v>
      </c>
      <c r="K1410" s="9"/>
      <c r="L1410" s="9"/>
      <c r="M1410" s="9"/>
    </row>
    <row r="1411" spans="2:13" ht="12.75">
      <c r="B1411" s="5"/>
      <c r="C1411" s="5"/>
      <c r="D1411" s="10" t="s">
        <v>51</v>
      </c>
      <c r="E1411" s="11">
        <f>E1410+E1403+E1402</f>
        <v>88357.08</v>
      </c>
      <c r="F1411" s="11">
        <f>F1410+F1403+F1402</f>
        <v>72659.64</v>
      </c>
      <c r="G1411" s="8"/>
      <c r="H1411" s="9"/>
      <c r="I1411" s="9"/>
      <c r="J1411" s="17">
        <f>E1411-F1411</f>
        <v>15697.440000000002</v>
      </c>
      <c r="K1411" s="9"/>
      <c r="L1411" s="9"/>
      <c r="M1411" s="9"/>
    </row>
    <row r="1412" spans="1:13" ht="12.75">
      <c r="A1412" s="1" t="s">
        <v>13</v>
      </c>
      <c r="B1412" s="5" t="s">
        <v>102</v>
      </c>
      <c r="C1412" s="5" t="s">
        <v>46</v>
      </c>
      <c r="D1412" s="5" t="s">
        <v>16</v>
      </c>
      <c r="E1412" s="16">
        <v>8354.52</v>
      </c>
      <c r="F1412" s="16">
        <v>6878.6</v>
      </c>
      <c r="G1412" s="8"/>
      <c r="H1412" s="9"/>
      <c r="I1412" s="9"/>
      <c r="J1412" s="17">
        <f>E1412-F1412</f>
        <v>1475.92</v>
      </c>
      <c r="K1412" s="9"/>
      <c r="L1412" s="9"/>
      <c r="M1412" s="9"/>
    </row>
    <row r="1413" spans="1:13" ht="12.75">
      <c r="A1413" s="1" t="s">
        <v>13</v>
      </c>
      <c r="B1413" s="5" t="s">
        <v>102</v>
      </c>
      <c r="C1413" s="5" t="s">
        <v>46</v>
      </c>
      <c r="D1413" s="5" t="s">
        <v>49</v>
      </c>
      <c r="E1413" s="16">
        <v>796.86</v>
      </c>
      <c r="F1413" s="16">
        <v>656.21</v>
      </c>
      <c r="G1413" s="8"/>
      <c r="H1413" s="9"/>
      <c r="I1413" s="9"/>
      <c r="J1413" s="17">
        <f>E1413-F1413</f>
        <v>140.64999999999998</v>
      </c>
      <c r="K1413" s="9"/>
      <c r="L1413" s="9"/>
      <c r="M1413" s="9"/>
    </row>
    <row r="1414" spans="1:13" ht="12.75">
      <c r="A1414" s="1" t="s">
        <v>13</v>
      </c>
      <c r="B1414" s="5" t="s">
        <v>102</v>
      </c>
      <c r="C1414" s="5" t="s">
        <v>46</v>
      </c>
      <c r="D1414" s="5" t="s">
        <v>50</v>
      </c>
      <c r="E1414" s="16">
        <v>1115.64</v>
      </c>
      <c r="F1414" s="16">
        <v>919.52</v>
      </c>
      <c r="G1414" s="8"/>
      <c r="H1414" s="9"/>
      <c r="I1414" s="9"/>
      <c r="J1414" s="17">
        <f>E1414-F1414</f>
        <v>196.12000000000012</v>
      </c>
      <c r="K1414" s="9"/>
      <c r="L1414" s="9"/>
      <c r="M1414" s="9"/>
    </row>
    <row r="1415" spans="1:13" ht="12.75">
      <c r="A1415" s="1" t="s">
        <v>13</v>
      </c>
      <c r="B1415" s="5" t="s">
        <v>102</v>
      </c>
      <c r="C1415" s="5" t="s">
        <v>46</v>
      </c>
      <c r="D1415" s="5" t="s">
        <v>17</v>
      </c>
      <c r="E1415" s="16">
        <v>2299.2</v>
      </c>
      <c r="F1415" s="16">
        <v>1893.07</v>
      </c>
      <c r="G1415" s="8"/>
      <c r="H1415" s="9"/>
      <c r="I1415" s="9"/>
      <c r="J1415" s="17">
        <f>E1415-F1415</f>
        <v>406.1299999999999</v>
      </c>
      <c r="K1415" s="9"/>
      <c r="L1415" s="9"/>
      <c r="M1415" s="9"/>
    </row>
    <row r="1416" spans="1:13" ht="12.75">
      <c r="A1416" s="1" t="s">
        <v>13</v>
      </c>
      <c r="B1416" s="5" t="s">
        <v>102</v>
      </c>
      <c r="C1416" s="5" t="s">
        <v>46</v>
      </c>
      <c r="D1416" s="5" t="s">
        <v>18</v>
      </c>
      <c r="E1416" s="16">
        <v>2208.18</v>
      </c>
      <c r="F1416" s="16">
        <v>1817.9</v>
      </c>
      <c r="G1416" s="8"/>
      <c r="H1416" s="9"/>
      <c r="I1416" s="9"/>
      <c r="J1416" s="17">
        <f>E1416-F1416</f>
        <v>390.27999999999975</v>
      </c>
      <c r="K1416" s="9"/>
      <c r="L1416" s="9"/>
      <c r="M1416" s="9"/>
    </row>
    <row r="1417" spans="1:13" ht="12.75">
      <c r="A1417" s="1" t="s">
        <v>13</v>
      </c>
      <c r="B1417" s="5" t="s">
        <v>102</v>
      </c>
      <c r="C1417" s="5" t="s">
        <v>46</v>
      </c>
      <c r="D1417" s="5" t="s">
        <v>19</v>
      </c>
      <c r="E1417" s="16">
        <v>1069.98</v>
      </c>
      <c r="F1417" s="16">
        <v>881.8</v>
      </c>
      <c r="G1417" s="8"/>
      <c r="H1417" s="9"/>
      <c r="I1417" s="9"/>
      <c r="J1417" s="17">
        <f>E1417-F1417</f>
        <v>188.18000000000006</v>
      </c>
      <c r="K1417" s="9"/>
      <c r="L1417" s="9"/>
      <c r="M1417" s="9"/>
    </row>
    <row r="1418" spans="1:13" ht="12.75">
      <c r="A1418" s="1" t="s">
        <v>13</v>
      </c>
      <c r="B1418" s="5" t="s">
        <v>102</v>
      </c>
      <c r="C1418" s="5" t="s">
        <v>46</v>
      </c>
      <c r="D1418" s="5" t="s">
        <v>21</v>
      </c>
      <c r="E1418" s="16">
        <v>39938.13</v>
      </c>
      <c r="F1418" s="16">
        <v>36553.6</v>
      </c>
      <c r="G1418" s="8"/>
      <c r="H1418" s="9"/>
      <c r="I1418" s="9"/>
      <c r="J1418" s="17">
        <f>E1418-F1418</f>
        <v>3384.529999999999</v>
      </c>
      <c r="K1418" s="9">
        <f>K1427</f>
        <v>1195.92</v>
      </c>
      <c r="L1418" s="9"/>
      <c r="M1418" s="9"/>
    </row>
    <row r="1419" spans="1:13" ht="12.75">
      <c r="A1419" s="1" t="s">
        <v>13</v>
      </c>
      <c r="B1419" s="5" t="s">
        <v>102</v>
      </c>
      <c r="C1419" s="5" t="s">
        <v>46</v>
      </c>
      <c r="D1419" s="5" t="s">
        <v>22</v>
      </c>
      <c r="E1419" s="16">
        <v>1183.98</v>
      </c>
      <c r="F1419" s="16">
        <v>973.92</v>
      </c>
      <c r="G1419" s="8"/>
      <c r="H1419" s="9"/>
      <c r="I1419" s="9"/>
      <c r="J1419" s="17">
        <f>E1419-F1419</f>
        <v>210.06000000000006</v>
      </c>
      <c r="K1419" s="9"/>
      <c r="L1419" s="9"/>
      <c r="M1419" s="9"/>
    </row>
    <row r="1420" spans="1:13" ht="12.75">
      <c r="A1420" s="1" t="s">
        <v>13</v>
      </c>
      <c r="B1420" s="5" t="s">
        <v>102</v>
      </c>
      <c r="C1420" s="5" t="s">
        <v>46</v>
      </c>
      <c r="D1420" s="5" t="s">
        <v>23</v>
      </c>
      <c r="E1420" s="16">
        <v>5167.5</v>
      </c>
      <c r="F1420" s="16">
        <v>4254.18</v>
      </c>
      <c r="G1420" s="8"/>
      <c r="H1420" s="9"/>
      <c r="I1420" s="9"/>
      <c r="J1420" s="17">
        <f>E1420-F1420</f>
        <v>913.3199999999997</v>
      </c>
      <c r="K1420" s="9"/>
      <c r="L1420" s="9"/>
      <c r="M1420" s="9"/>
    </row>
    <row r="1421" spans="1:13" ht="12.75">
      <c r="A1421" s="1" t="s">
        <v>13</v>
      </c>
      <c r="B1421" s="5" t="s">
        <v>102</v>
      </c>
      <c r="C1421" s="5" t="s">
        <v>46</v>
      </c>
      <c r="D1421" s="5" t="s">
        <v>24</v>
      </c>
      <c r="E1421" s="16">
        <v>22.8</v>
      </c>
      <c r="F1421" s="16">
        <v>20.95</v>
      </c>
      <c r="G1421" s="8"/>
      <c r="H1421" s="9"/>
      <c r="I1421" s="9"/>
      <c r="J1421" s="17">
        <f>E1421-F1421</f>
        <v>1.8500000000000014</v>
      </c>
      <c r="K1421" s="9"/>
      <c r="L1421" s="9"/>
      <c r="M1421" s="9"/>
    </row>
    <row r="1422" spans="1:13" ht="12.75">
      <c r="A1422" s="1" t="s">
        <v>13</v>
      </c>
      <c r="B1422" s="5" t="s">
        <v>102</v>
      </c>
      <c r="C1422" s="5" t="s">
        <v>46</v>
      </c>
      <c r="D1422" s="5" t="s">
        <v>25</v>
      </c>
      <c r="E1422" s="16">
        <v>22149.36</v>
      </c>
      <c r="F1422" s="16">
        <v>18236.8</v>
      </c>
      <c r="G1422" s="8"/>
      <c r="H1422" s="9"/>
      <c r="I1422" s="9"/>
      <c r="J1422" s="17">
        <f>E1422-F1422</f>
        <v>3912.5600000000013</v>
      </c>
      <c r="K1422" s="9"/>
      <c r="L1422" s="9"/>
      <c r="M1422" s="9"/>
    </row>
    <row r="1423" spans="1:13" ht="12.75">
      <c r="A1423" s="1" t="s">
        <v>13</v>
      </c>
      <c r="B1423" s="5" t="s">
        <v>102</v>
      </c>
      <c r="C1423" s="5" t="s">
        <v>46</v>
      </c>
      <c r="D1423" s="10" t="s">
        <v>26</v>
      </c>
      <c r="E1423" s="11">
        <v>18598.2</v>
      </c>
      <c r="F1423" s="11">
        <v>15311.6</v>
      </c>
      <c r="G1423" s="8">
        <v>376.16</v>
      </c>
      <c r="H1423" s="17">
        <f>E1423-G1423</f>
        <v>18222.04</v>
      </c>
      <c r="I1423" s="9"/>
      <c r="J1423" s="17">
        <f>E1423-F1423</f>
        <v>3286.6000000000004</v>
      </c>
      <c r="K1423" s="9"/>
      <c r="L1423" s="9"/>
      <c r="M1423" s="9"/>
    </row>
    <row r="1424" spans="1:13" ht="12.75">
      <c r="A1424" s="1" t="s">
        <v>13</v>
      </c>
      <c r="B1424" s="5" t="s">
        <v>102</v>
      </c>
      <c r="C1424" s="18" t="s">
        <v>46</v>
      </c>
      <c r="D1424" s="18" t="s">
        <v>28</v>
      </c>
      <c r="E1424" s="19">
        <v>16367.4</v>
      </c>
      <c r="F1424" s="19">
        <v>13472.93</v>
      </c>
      <c r="G1424" s="8"/>
      <c r="H1424" s="9"/>
      <c r="I1424" s="9"/>
      <c r="J1424" s="17">
        <f>E1424-F1424</f>
        <v>2894.4699999999993</v>
      </c>
      <c r="K1424" s="9"/>
      <c r="L1424" s="9"/>
      <c r="M1424" s="9"/>
    </row>
    <row r="1425" spans="1:13" ht="12.75">
      <c r="A1425" s="1" t="s">
        <v>13</v>
      </c>
      <c r="B1425" s="5" t="s">
        <v>102</v>
      </c>
      <c r="C1425" s="5" t="s">
        <v>46</v>
      </c>
      <c r="D1425" s="5" t="s">
        <v>54</v>
      </c>
      <c r="E1425" s="16">
        <v>8172.48</v>
      </c>
      <c r="F1425" s="16">
        <v>6728.22</v>
      </c>
      <c r="G1425" s="8"/>
      <c r="H1425" s="9"/>
      <c r="I1425" s="9"/>
      <c r="J1425" s="17">
        <f>E1425-F1425</f>
        <v>1444.2599999999993</v>
      </c>
      <c r="K1425" s="9"/>
      <c r="L1425" s="9"/>
      <c r="M1425" s="9"/>
    </row>
    <row r="1426" spans="1:13" ht="12.75">
      <c r="A1426" s="1" t="s">
        <v>13</v>
      </c>
      <c r="B1426" s="5" t="s">
        <v>102</v>
      </c>
      <c r="C1426" s="5" t="s">
        <v>46</v>
      </c>
      <c r="D1426" s="5" t="s">
        <v>29</v>
      </c>
      <c r="E1426" s="16">
        <v>230.82</v>
      </c>
      <c r="F1426" s="16">
        <v>189.58</v>
      </c>
      <c r="G1426" s="8"/>
      <c r="H1426" s="9"/>
      <c r="I1426" s="9"/>
      <c r="J1426" s="17">
        <f>E1426-F1426</f>
        <v>41.23999999999998</v>
      </c>
      <c r="K1426" s="9"/>
      <c r="L1426" s="9"/>
      <c r="M1426" s="9"/>
    </row>
    <row r="1427" spans="1:13" ht="12.75">
      <c r="A1427" s="1" t="s">
        <v>13</v>
      </c>
      <c r="B1427" s="5" t="s">
        <v>102</v>
      </c>
      <c r="C1427" s="5" t="s">
        <v>46</v>
      </c>
      <c r="D1427" s="5" t="s">
        <v>30</v>
      </c>
      <c r="E1427" s="16">
        <v>23587.44</v>
      </c>
      <c r="F1427" s="16">
        <v>21589.47</v>
      </c>
      <c r="G1427" s="8"/>
      <c r="H1427" s="9"/>
      <c r="I1427" s="9"/>
      <c r="J1427" s="17">
        <f>E1427-F1427</f>
        <v>1997.9699999999975</v>
      </c>
      <c r="K1427" s="9">
        <f>99.66*12</f>
        <v>1195.92</v>
      </c>
      <c r="L1427" s="9"/>
      <c r="M1427" s="9"/>
    </row>
    <row r="1428" spans="1:13" ht="12.75">
      <c r="A1428" s="1" t="s">
        <v>13</v>
      </c>
      <c r="B1428" s="5" t="s">
        <v>102</v>
      </c>
      <c r="C1428" s="5" t="s">
        <v>46</v>
      </c>
      <c r="D1428" s="5" t="s">
        <v>31</v>
      </c>
      <c r="E1428" s="16">
        <v>170183.64</v>
      </c>
      <c r="F1428" s="16">
        <v>139976.88</v>
      </c>
      <c r="G1428" s="8"/>
      <c r="H1428" s="9"/>
      <c r="I1428" s="9"/>
      <c r="J1428" s="17">
        <f>E1428-F1428</f>
        <v>30206.76000000001</v>
      </c>
      <c r="K1428" s="9"/>
      <c r="L1428" s="9"/>
      <c r="M1428" s="9"/>
    </row>
    <row r="1429" spans="1:13" ht="12.75">
      <c r="A1429" s="1" t="s">
        <v>13</v>
      </c>
      <c r="B1429" s="5" t="s">
        <v>102</v>
      </c>
      <c r="C1429" s="5" t="s">
        <v>46</v>
      </c>
      <c r="D1429" s="5" t="s">
        <v>33</v>
      </c>
      <c r="E1429" s="16">
        <v>1320.36</v>
      </c>
      <c r="F1429" s="16">
        <v>1086.58</v>
      </c>
      <c r="G1429" s="8"/>
      <c r="H1429" s="9"/>
      <c r="I1429" s="9"/>
      <c r="J1429" s="17">
        <f>E1429-F1429</f>
        <v>233.77999999999997</v>
      </c>
      <c r="K1429" s="9"/>
      <c r="L1429" s="9"/>
      <c r="M1429" s="9"/>
    </row>
    <row r="1430" spans="1:13" ht="12.75">
      <c r="A1430" s="1" t="s">
        <v>13</v>
      </c>
      <c r="B1430" s="5" t="s">
        <v>102</v>
      </c>
      <c r="C1430" s="5" t="s">
        <v>46</v>
      </c>
      <c r="D1430" s="5" t="s">
        <v>37</v>
      </c>
      <c r="E1430" s="16">
        <v>322766.49</v>
      </c>
      <c r="F1430" s="16">
        <v>271441.81</v>
      </c>
      <c r="G1430" s="8"/>
      <c r="H1430" s="9"/>
      <c r="I1430" s="9"/>
      <c r="J1430" s="17">
        <f>E1430-F1430</f>
        <v>51324.67999999999</v>
      </c>
      <c r="K1430" s="9"/>
      <c r="L1430" s="9"/>
      <c r="M1430" s="9"/>
    </row>
    <row r="1431" spans="2:13" ht="12.75">
      <c r="B1431" s="5"/>
      <c r="C1431" s="5"/>
      <c r="D1431" s="10" t="s">
        <v>38</v>
      </c>
      <c r="E1431" s="11">
        <f>E1412+E1413+E1414+E1415+E1416+E1417+E1419+E1420+E1421+E1422+E1425+E1429</f>
        <v>53860.86</v>
      </c>
      <c r="F1431" s="11">
        <f>F1412+F1413+F1414+F1415+F1416+F1417+F1419+F1420+F1421+F1422+F1425+F1429</f>
        <v>44347.75</v>
      </c>
      <c r="G1431" s="8"/>
      <c r="H1431" s="9"/>
      <c r="I1431" s="9"/>
      <c r="J1431" s="17">
        <f>E1431-F1431</f>
        <v>9513.11</v>
      </c>
      <c r="K1431" s="9"/>
      <c r="L1431" s="9"/>
      <c r="M1431" s="9"/>
    </row>
    <row r="1432" spans="2:13" ht="12.75">
      <c r="B1432" s="5"/>
      <c r="C1432" s="5"/>
      <c r="D1432" s="10" t="s">
        <v>51</v>
      </c>
      <c r="E1432" s="11">
        <f>E1431+E1424+E1423</f>
        <v>88826.45999999999</v>
      </c>
      <c r="F1432" s="11">
        <f>F1431+F1424+F1423</f>
        <v>73132.28</v>
      </c>
      <c r="G1432" s="8"/>
      <c r="H1432" s="9"/>
      <c r="I1432" s="9"/>
      <c r="J1432" s="17">
        <f>E1432-F1432</f>
        <v>15694.179999999993</v>
      </c>
      <c r="K1432" s="9"/>
      <c r="L1432" s="9"/>
      <c r="M1432" s="9"/>
    </row>
    <row r="1433" spans="1:13" ht="12.75">
      <c r="A1433" s="1" t="s">
        <v>13</v>
      </c>
      <c r="B1433" s="5" t="s">
        <v>102</v>
      </c>
      <c r="C1433" s="5" t="s">
        <v>74</v>
      </c>
      <c r="D1433" s="5" t="s">
        <v>16</v>
      </c>
      <c r="E1433" s="16">
        <v>12249.84</v>
      </c>
      <c r="F1433" s="16">
        <v>9743.07</v>
      </c>
      <c r="G1433" s="8"/>
      <c r="H1433" s="9"/>
      <c r="I1433" s="9"/>
      <c r="J1433" s="17">
        <f>E1433-F1433</f>
        <v>2506.7700000000004</v>
      </c>
      <c r="K1433" s="9"/>
      <c r="L1433" s="9"/>
      <c r="M1433" s="9"/>
    </row>
    <row r="1434" spans="1:13" ht="12.75">
      <c r="A1434" s="1" t="s">
        <v>13</v>
      </c>
      <c r="B1434" s="5" t="s">
        <v>102</v>
      </c>
      <c r="C1434" s="5" t="s">
        <v>74</v>
      </c>
      <c r="D1434" s="5" t="s">
        <v>49</v>
      </c>
      <c r="E1434" s="16">
        <v>1168.38</v>
      </c>
      <c r="F1434" s="16">
        <v>929.43</v>
      </c>
      <c r="G1434" s="8"/>
      <c r="H1434" s="9"/>
      <c r="I1434" s="9"/>
      <c r="J1434" s="17">
        <f>E1434-F1434</f>
        <v>238.95000000000016</v>
      </c>
      <c r="K1434" s="9"/>
      <c r="L1434" s="9"/>
      <c r="M1434" s="9"/>
    </row>
    <row r="1435" spans="1:13" ht="12.75">
      <c r="A1435" s="1" t="s">
        <v>13</v>
      </c>
      <c r="B1435" s="5" t="s">
        <v>102</v>
      </c>
      <c r="C1435" s="5" t="s">
        <v>74</v>
      </c>
      <c r="D1435" s="5" t="s">
        <v>50</v>
      </c>
      <c r="E1435" s="16">
        <v>1635.84</v>
      </c>
      <c r="F1435" s="16">
        <v>1302.56</v>
      </c>
      <c r="G1435" s="8"/>
      <c r="H1435" s="9"/>
      <c r="I1435" s="9"/>
      <c r="J1435" s="17">
        <f>E1435-F1435</f>
        <v>333.28</v>
      </c>
      <c r="K1435" s="9"/>
      <c r="L1435" s="9"/>
      <c r="M1435" s="9"/>
    </row>
    <row r="1436" spans="1:13" ht="12.75">
      <c r="A1436" s="1" t="s">
        <v>13</v>
      </c>
      <c r="B1436" s="5" t="s">
        <v>102</v>
      </c>
      <c r="C1436" s="5" t="s">
        <v>74</v>
      </c>
      <c r="D1436" s="5" t="s">
        <v>17</v>
      </c>
      <c r="E1436" s="16">
        <v>3371.22</v>
      </c>
      <c r="F1436" s="16">
        <v>2681.49</v>
      </c>
      <c r="G1436" s="8"/>
      <c r="H1436" s="9"/>
      <c r="I1436" s="9"/>
      <c r="J1436" s="17">
        <f>E1436-F1436</f>
        <v>689.73</v>
      </c>
      <c r="K1436" s="9"/>
      <c r="L1436" s="9"/>
      <c r="M1436" s="9"/>
    </row>
    <row r="1437" spans="1:13" ht="12.75">
      <c r="A1437" s="1" t="s">
        <v>13</v>
      </c>
      <c r="B1437" s="5" t="s">
        <v>102</v>
      </c>
      <c r="C1437" s="5" t="s">
        <v>74</v>
      </c>
      <c r="D1437" s="5" t="s">
        <v>18</v>
      </c>
      <c r="E1437" s="16">
        <v>3237.78</v>
      </c>
      <c r="F1437" s="16">
        <v>2574.93</v>
      </c>
      <c r="G1437" s="8"/>
      <c r="H1437" s="9"/>
      <c r="I1437" s="9"/>
      <c r="J1437" s="17">
        <f>E1437-F1437</f>
        <v>662.8500000000004</v>
      </c>
      <c r="K1437" s="9"/>
      <c r="L1437" s="9"/>
      <c r="M1437" s="9"/>
    </row>
    <row r="1438" spans="1:13" ht="12.75">
      <c r="A1438" s="1" t="s">
        <v>13</v>
      </c>
      <c r="B1438" s="5" t="s">
        <v>102</v>
      </c>
      <c r="C1438" s="5" t="s">
        <v>74</v>
      </c>
      <c r="D1438" s="5" t="s">
        <v>19</v>
      </c>
      <c r="E1438" s="16">
        <v>1568.82</v>
      </c>
      <c r="F1438" s="16">
        <v>1249.1</v>
      </c>
      <c r="G1438" s="8"/>
      <c r="H1438" s="9"/>
      <c r="I1438" s="9"/>
      <c r="J1438" s="17">
        <f>E1438-F1438</f>
        <v>319.72</v>
      </c>
      <c r="K1438" s="9"/>
      <c r="L1438" s="9"/>
      <c r="M1438" s="9"/>
    </row>
    <row r="1439" spans="1:13" ht="12.75">
      <c r="A1439" s="1" t="s">
        <v>13</v>
      </c>
      <c r="B1439" s="5" t="s">
        <v>102</v>
      </c>
      <c r="C1439" s="5" t="s">
        <v>74</v>
      </c>
      <c r="D1439" s="5" t="s">
        <v>21</v>
      </c>
      <c r="E1439" s="16">
        <v>52182.04</v>
      </c>
      <c r="F1439" s="16">
        <v>41698.66</v>
      </c>
      <c r="G1439" s="8"/>
      <c r="H1439" s="9"/>
      <c r="I1439" s="9"/>
      <c r="J1439" s="17">
        <f>E1439-F1439</f>
        <v>10483.379999999997</v>
      </c>
      <c r="K1439" s="9">
        <f>K1448</f>
        <v>1450.08</v>
      </c>
      <c r="L1439" s="9"/>
      <c r="M1439" s="9"/>
    </row>
    <row r="1440" spans="1:13" ht="12.75">
      <c r="A1440" s="1" t="s">
        <v>13</v>
      </c>
      <c r="B1440" s="5" t="s">
        <v>102</v>
      </c>
      <c r="C1440" s="5" t="s">
        <v>74</v>
      </c>
      <c r="D1440" s="5" t="s">
        <v>22</v>
      </c>
      <c r="E1440" s="16">
        <v>1736.1</v>
      </c>
      <c r="F1440" s="16">
        <v>1379.46</v>
      </c>
      <c r="G1440" s="8"/>
      <c r="H1440" s="9"/>
      <c r="I1440" s="9"/>
      <c r="J1440" s="17">
        <f>E1440-F1440</f>
        <v>356.6399999999999</v>
      </c>
      <c r="K1440" s="9"/>
      <c r="L1440" s="9"/>
      <c r="M1440" s="9"/>
    </row>
    <row r="1441" spans="1:13" ht="12.75">
      <c r="A1441" s="1" t="s">
        <v>13</v>
      </c>
      <c r="B1441" s="5" t="s">
        <v>102</v>
      </c>
      <c r="C1441" s="5" t="s">
        <v>74</v>
      </c>
      <c r="D1441" s="5" t="s">
        <v>23</v>
      </c>
      <c r="E1441" s="16">
        <v>7576.92</v>
      </c>
      <c r="F1441" s="16">
        <v>6025.75</v>
      </c>
      <c r="G1441" s="8"/>
      <c r="H1441" s="9"/>
      <c r="I1441" s="9"/>
      <c r="J1441" s="17">
        <f>E1441-F1441</f>
        <v>1551.17</v>
      </c>
      <c r="K1441" s="9"/>
      <c r="L1441" s="9"/>
      <c r="M1441" s="9"/>
    </row>
    <row r="1442" spans="1:13" ht="12.75">
      <c r="A1442" s="1" t="s">
        <v>13</v>
      </c>
      <c r="B1442" s="5" t="s">
        <v>102</v>
      </c>
      <c r="C1442" s="5" t="s">
        <v>74</v>
      </c>
      <c r="D1442" s="5" t="s">
        <v>24</v>
      </c>
      <c r="E1442" s="16">
        <v>33.48</v>
      </c>
      <c r="F1442" s="16">
        <v>29.93</v>
      </c>
      <c r="G1442" s="8"/>
      <c r="H1442" s="9"/>
      <c r="I1442" s="9"/>
      <c r="J1442" s="17">
        <f>E1442-F1442</f>
        <v>3.549999999999997</v>
      </c>
      <c r="K1442" s="9"/>
      <c r="L1442" s="9"/>
      <c r="M1442" s="9"/>
    </row>
    <row r="1443" spans="1:13" ht="12.75">
      <c r="A1443" s="1" t="s">
        <v>13</v>
      </c>
      <c r="B1443" s="5" t="s">
        <v>102</v>
      </c>
      <c r="C1443" s="5" t="s">
        <v>74</v>
      </c>
      <c r="D1443" s="5" t="s">
        <v>25</v>
      </c>
      <c r="E1443" s="16">
        <v>32476.86</v>
      </c>
      <c r="F1443" s="16">
        <v>25831.41</v>
      </c>
      <c r="G1443" s="8"/>
      <c r="H1443" s="9"/>
      <c r="I1443" s="9"/>
      <c r="J1443" s="17">
        <f>E1443-F1443</f>
        <v>6645.450000000001</v>
      </c>
      <c r="K1443" s="9"/>
      <c r="L1443" s="9"/>
      <c r="M1443" s="9"/>
    </row>
    <row r="1444" spans="1:13" ht="12.75">
      <c r="A1444" s="1" t="s">
        <v>13</v>
      </c>
      <c r="B1444" s="5" t="s">
        <v>102</v>
      </c>
      <c r="C1444" s="5" t="s">
        <v>74</v>
      </c>
      <c r="D1444" s="10" t="s">
        <v>26</v>
      </c>
      <c r="E1444" s="11">
        <v>27269.94</v>
      </c>
      <c r="F1444" s="11">
        <v>21687.85</v>
      </c>
      <c r="G1444" s="8">
        <v>20677.8</v>
      </c>
      <c r="H1444" s="17">
        <f>E1444-G1444</f>
        <v>6592.139999999999</v>
      </c>
      <c r="I1444" s="9"/>
      <c r="J1444" s="17">
        <f>E1444-F1444</f>
        <v>5582.09</v>
      </c>
      <c r="K1444" s="9"/>
      <c r="L1444" s="9"/>
      <c r="M1444" s="9"/>
    </row>
    <row r="1445" spans="1:13" ht="12.75">
      <c r="A1445" s="1" t="s">
        <v>13</v>
      </c>
      <c r="B1445" s="5" t="s">
        <v>102</v>
      </c>
      <c r="C1445" s="18" t="s">
        <v>74</v>
      </c>
      <c r="D1445" s="18" t="s">
        <v>28</v>
      </c>
      <c r="E1445" s="19">
        <v>23998.92</v>
      </c>
      <c r="F1445" s="19">
        <v>19083.18</v>
      </c>
      <c r="G1445" s="8"/>
      <c r="H1445" s="9"/>
      <c r="I1445" s="9"/>
      <c r="J1445" s="17">
        <f>E1445-F1445</f>
        <v>4915.739999999998</v>
      </c>
      <c r="K1445" s="9"/>
      <c r="L1445" s="9"/>
      <c r="M1445" s="9"/>
    </row>
    <row r="1446" spans="1:13" ht="12.75">
      <c r="A1446" s="1" t="s">
        <v>13</v>
      </c>
      <c r="B1446" s="5" t="s">
        <v>102</v>
      </c>
      <c r="C1446" s="5" t="s">
        <v>74</v>
      </c>
      <c r="D1446" s="5" t="s">
        <v>54</v>
      </c>
      <c r="E1446" s="16">
        <v>11983.02</v>
      </c>
      <c r="F1446" s="16">
        <v>9530.05</v>
      </c>
      <c r="G1446" s="8"/>
      <c r="H1446" s="9"/>
      <c r="I1446" s="9"/>
      <c r="J1446" s="17">
        <f>E1446-F1446</f>
        <v>2452.970000000001</v>
      </c>
      <c r="K1446" s="9"/>
      <c r="L1446" s="9"/>
      <c r="M1446" s="9"/>
    </row>
    <row r="1447" spans="1:13" ht="12.75">
      <c r="A1447" s="1" t="s">
        <v>13</v>
      </c>
      <c r="B1447" s="5" t="s">
        <v>102</v>
      </c>
      <c r="C1447" s="5" t="s">
        <v>74</v>
      </c>
      <c r="D1447" s="5" t="s">
        <v>29</v>
      </c>
      <c r="E1447" s="16">
        <v>263.22</v>
      </c>
      <c r="F1447" s="16">
        <v>208.83</v>
      </c>
      <c r="G1447" s="8"/>
      <c r="H1447" s="9"/>
      <c r="I1447" s="9"/>
      <c r="J1447" s="17">
        <f>E1447-F1447</f>
        <v>54.390000000000015</v>
      </c>
      <c r="K1447" s="9"/>
      <c r="L1447" s="9"/>
      <c r="M1447" s="9"/>
    </row>
    <row r="1448" spans="1:13" ht="12.75">
      <c r="A1448" s="1" t="s">
        <v>13</v>
      </c>
      <c r="B1448" s="5" t="s">
        <v>102</v>
      </c>
      <c r="C1448" s="5" t="s">
        <v>74</v>
      </c>
      <c r="D1448" s="5" t="s">
        <v>30</v>
      </c>
      <c r="E1448" s="16">
        <v>30818.28</v>
      </c>
      <c r="F1448" s="16">
        <v>24628.8</v>
      </c>
      <c r="G1448" s="8"/>
      <c r="H1448" s="9"/>
      <c r="I1448" s="9"/>
      <c r="J1448" s="17">
        <f>E1448-F1448</f>
        <v>6189.48</v>
      </c>
      <c r="K1448" s="9">
        <f>120.84*12</f>
        <v>1450.08</v>
      </c>
      <c r="L1448" s="9"/>
      <c r="M1448" s="9"/>
    </row>
    <row r="1449" spans="1:13" ht="12.75">
      <c r="A1449" s="1" t="s">
        <v>13</v>
      </c>
      <c r="B1449" s="5" t="s">
        <v>102</v>
      </c>
      <c r="C1449" s="5" t="s">
        <v>74</v>
      </c>
      <c r="D1449" s="5" t="s">
        <v>31</v>
      </c>
      <c r="E1449" s="16">
        <v>256209.72</v>
      </c>
      <c r="F1449" s="16">
        <v>203562.44</v>
      </c>
      <c r="G1449" s="8"/>
      <c r="H1449" s="9"/>
      <c r="I1449" s="9"/>
      <c r="J1449" s="17">
        <f>E1449-F1449</f>
        <v>52647.28</v>
      </c>
      <c r="K1449" s="9"/>
      <c r="L1449" s="9"/>
      <c r="M1449" s="9"/>
    </row>
    <row r="1450" spans="1:13" ht="12.75">
      <c r="A1450" s="1" t="s">
        <v>13</v>
      </c>
      <c r="B1450" s="5" t="s">
        <v>102</v>
      </c>
      <c r="C1450" s="5" t="s">
        <v>74</v>
      </c>
      <c r="D1450" s="5" t="s">
        <v>33</v>
      </c>
      <c r="E1450" s="16">
        <v>1935.96</v>
      </c>
      <c r="F1450" s="16">
        <v>1538.94</v>
      </c>
      <c r="G1450" s="8"/>
      <c r="H1450" s="9"/>
      <c r="I1450" s="9"/>
      <c r="J1450" s="17">
        <f>E1450-F1450</f>
        <v>397.02</v>
      </c>
      <c r="K1450" s="9"/>
      <c r="L1450" s="9"/>
      <c r="M1450" s="9"/>
    </row>
    <row r="1451" spans="1:13" ht="12.75">
      <c r="A1451" s="1" t="s">
        <v>13</v>
      </c>
      <c r="B1451" s="5" t="s">
        <v>102</v>
      </c>
      <c r="C1451" s="5" t="s">
        <v>74</v>
      </c>
      <c r="D1451" s="5" t="s">
        <v>37</v>
      </c>
      <c r="E1451" s="16">
        <v>469716.34</v>
      </c>
      <c r="F1451" s="16">
        <v>373685.88</v>
      </c>
      <c r="G1451" s="8"/>
      <c r="H1451" s="9"/>
      <c r="I1451" s="9"/>
      <c r="J1451" s="17">
        <f>E1451-F1451</f>
        <v>96030.46000000002</v>
      </c>
      <c r="K1451" s="9"/>
      <c r="L1451" s="9"/>
      <c r="M1451" s="9"/>
    </row>
    <row r="1452" spans="2:13" ht="12.75">
      <c r="B1452" s="5"/>
      <c r="C1452" s="5"/>
      <c r="D1452" s="10" t="s">
        <v>38</v>
      </c>
      <c r="E1452" s="11">
        <f>E1433+E1434+E1435+E1436+E1437+E1438+E1440+E1441+E1442+E1443+E1446+E1450</f>
        <v>78974.22000000002</v>
      </c>
      <c r="F1452" s="11">
        <f>F1433+F1434+F1435+F1436+F1437+F1438+F1440+F1441+F1442+F1443+F1446+F1450</f>
        <v>62816.119999999995</v>
      </c>
      <c r="G1452" s="8"/>
      <c r="H1452" s="9"/>
      <c r="I1452" s="9"/>
      <c r="J1452" s="17">
        <f>E1452-F1452</f>
        <v>16158.10000000002</v>
      </c>
      <c r="K1452" s="9"/>
      <c r="L1452" s="9"/>
      <c r="M1452" s="9"/>
    </row>
    <row r="1453" spans="2:13" ht="12.75">
      <c r="B1453" s="5"/>
      <c r="C1453" s="5"/>
      <c r="D1453" s="10" t="s">
        <v>51</v>
      </c>
      <c r="E1453" s="11">
        <f>E1452+E1445+E1444</f>
        <v>130243.08000000002</v>
      </c>
      <c r="F1453" s="11">
        <f>F1452+F1445+F1444</f>
        <v>103587.15</v>
      </c>
      <c r="G1453" s="8"/>
      <c r="H1453" s="9"/>
      <c r="I1453" s="9"/>
      <c r="J1453" s="17">
        <f>E1453-F1453</f>
        <v>26655.930000000022</v>
      </c>
      <c r="K1453" s="9"/>
      <c r="L1453" s="9"/>
      <c r="M1453" s="9"/>
    </row>
    <row r="1454" spans="1:13" ht="12.75">
      <c r="A1454" s="1" t="s">
        <v>13</v>
      </c>
      <c r="B1454" s="5" t="s">
        <v>102</v>
      </c>
      <c r="C1454" s="5" t="s">
        <v>75</v>
      </c>
      <c r="D1454" s="5" t="s">
        <v>16</v>
      </c>
      <c r="E1454" s="16">
        <v>6090.78</v>
      </c>
      <c r="F1454" s="16">
        <v>5568</v>
      </c>
      <c r="G1454" s="8"/>
      <c r="H1454" s="9"/>
      <c r="I1454" s="9"/>
      <c r="J1454" s="17">
        <f>E1454-F1454</f>
        <v>522.7799999999997</v>
      </c>
      <c r="K1454" s="9"/>
      <c r="L1454" s="9"/>
      <c r="M1454" s="9"/>
    </row>
    <row r="1455" spans="1:13" ht="12.75">
      <c r="A1455" s="1" t="s">
        <v>13</v>
      </c>
      <c r="B1455" s="5" t="s">
        <v>102</v>
      </c>
      <c r="C1455" s="5" t="s">
        <v>75</v>
      </c>
      <c r="D1455" s="5" t="s">
        <v>49</v>
      </c>
      <c r="E1455" s="16">
        <v>580.92</v>
      </c>
      <c r="F1455" s="16">
        <v>531.13</v>
      </c>
      <c r="G1455" s="8"/>
      <c r="H1455" s="9"/>
      <c r="I1455" s="9"/>
      <c r="J1455" s="17">
        <f>E1455-F1455</f>
        <v>49.789999999999964</v>
      </c>
      <c r="K1455" s="9"/>
      <c r="L1455" s="9"/>
      <c r="M1455" s="9"/>
    </row>
    <row r="1456" spans="1:13" ht="12.75">
      <c r="A1456" s="1" t="s">
        <v>13</v>
      </c>
      <c r="B1456" s="5" t="s">
        <v>102</v>
      </c>
      <c r="C1456" s="5" t="s">
        <v>75</v>
      </c>
      <c r="D1456" s="5" t="s">
        <v>50</v>
      </c>
      <c r="E1456" s="16">
        <v>813.36</v>
      </c>
      <c r="F1456" s="16">
        <v>744.19</v>
      </c>
      <c r="G1456" s="8"/>
      <c r="H1456" s="9"/>
      <c r="I1456" s="9"/>
      <c r="J1456" s="17">
        <f>E1456-F1456</f>
        <v>69.16999999999996</v>
      </c>
      <c r="K1456" s="9"/>
      <c r="L1456" s="9"/>
      <c r="M1456" s="9"/>
    </row>
    <row r="1457" spans="1:13" ht="12.75">
      <c r="A1457" s="1" t="s">
        <v>13</v>
      </c>
      <c r="B1457" s="5" t="s">
        <v>102</v>
      </c>
      <c r="C1457" s="5" t="s">
        <v>75</v>
      </c>
      <c r="D1457" s="5" t="s">
        <v>17</v>
      </c>
      <c r="E1457" s="16">
        <v>1676.22</v>
      </c>
      <c r="F1457" s="16">
        <v>1532.39</v>
      </c>
      <c r="G1457" s="8"/>
      <c r="H1457" s="9"/>
      <c r="I1457" s="9"/>
      <c r="J1457" s="17">
        <f>E1457-F1457</f>
        <v>143.82999999999993</v>
      </c>
      <c r="K1457" s="9"/>
      <c r="L1457" s="9"/>
      <c r="M1457" s="9"/>
    </row>
    <row r="1458" spans="1:13" ht="12.75">
      <c r="A1458" s="1" t="s">
        <v>13</v>
      </c>
      <c r="B1458" s="5" t="s">
        <v>102</v>
      </c>
      <c r="C1458" s="5" t="s">
        <v>75</v>
      </c>
      <c r="D1458" s="5" t="s">
        <v>18</v>
      </c>
      <c r="E1458" s="16">
        <v>1609.86</v>
      </c>
      <c r="F1458" s="16">
        <v>1471.56</v>
      </c>
      <c r="G1458" s="8"/>
      <c r="H1458" s="9"/>
      <c r="I1458" s="9"/>
      <c r="J1458" s="17">
        <f>E1458-F1458</f>
        <v>138.29999999999995</v>
      </c>
      <c r="K1458" s="9"/>
      <c r="L1458" s="9"/>
      <c r="M1458" s="9"/>
    </row>
    <row r="1459" spans="1:13" ht="12.75">
      <c r="A1459" s="1" t="s">
        <v>13</v>
      </c>
      <c r="B1459" s="5" t="s">
        <v>102</v>
      </c>
      <c r="C1459" s="5" t="s">
        <v>75</v>
      </c>
      <c r="D1459" s="5" t="s">
        <v>19</v>
      </c>
      <c r="E1459" s="16">
        <v>780.12</v>
      </c>
      <c r="F1459" s="16">
        <v>713.73</v>
      </c>
      <c r="G1459" s="8"/>
      <c r="H1459" s="9"/>
      <c r="I1459" s="9"/>
      <c r="J1459" s="17">
        <f>E1459-F1459</f>
        <v>66.38999999999999</v>
      </c>
      <c r="K1459" s="9"/>
      <c r="L1459" s="9"/>
      <c r="M1459" s="9"/>
    </row>
    <row r="1460" spans="1:13" ht="12.75">
      <c r="A1460" s="1" t="s">
        <v>13</v>
      </c>
      <c r="B1460" s="5" t="s">
        <v>102</v>
      </c>
      <c r="C1460" s="5" t="s">
        <v>75</v>
      </c>
      <c r="D1460" s="5" t="s">
        <v>21</v>
      </c>
      <c r="E1460" s="16">
        <v>30492.08</v>
      </c>
      <c r="F1460" s="16">
        <v>27677.27</v>
      </c>
      <c r="G1460" s="8"/>
      <c r="H1460" s="9"/>
      <c r="I1460" s="9"/>
      <c r="J1460" s="17">
        <f>E1460-F1460</f>
        <v>2814.8100000000013</v>
      </c>
      <c r="K1460" s="9">
        <f>K1468</f>
        <v>844.8000000000001</v>
      </c>
      <c r="L1460" s="9"/>
      <c r="M1460" s="9"/>
    </row>
    <row r="1461" spans="1:13" ht="12.75">
      <c r="A1461" s="1" t="s">
        <v>13</v>
      </c>
      <c r="B1461" s="5" t="s">
        <v>102</v>
      </c>
      <c r="C1461" s="5" t="s">
        <v>75</v>
      </c>
      <c r="D1461" s="5" t="s">
        <v>22</v>
      </c>
      <c r="E1461" s="16">
        <v>863.16</v>
      </c>
      <c r="F1461" s="16">
        <v>788.47</v>
      </c>
      <c r="G1461" s="8"/>
      <c r="H1461" s="9"/>
      <c r="I1461" s="9"/>
      <c r="J1461" s="17">
        <f>E1461-F1461</f>
        <v>74.68999999999994</v>
      </c>
      <c r="K1461" s="9"/>
      <c r="L1461" s="9"/>
      <c r="M1461" s="9"/>
    </row>
    <row r="1462" spans="1:13" ht="12.75">
      <c r="A1462" s="1" t="s">
        <v>13</v>
      </c>
      <c r="B1462" s="5" t="s">
        <v>102</v>
      </c>
      <c r="C1462" s="5" t="s">
        <v>75</v>
      </c>
      <c r="D1462" s="5" t="s">
        <v>24</v>
      </c>
      <c r="E1462" s="16">
        <v>16.68</v>
      </c>
      <c r="F1462" s="16">
        <v>16.68</v>
      </c>
      <c r="G1462" s="8"/>
      <c r="H1462" s="9"/>
      <c r="I1462" s="9"/>
      <c r="J1462" s="17">
        <f>E1462-F1462</f>
        <v>0</v>
      </c>
      <c r="K1462" s="9"/>
      <c r="L1462" s="9"/>
      <c r="M1462" s="9"/>
    </row>
    <row r="1463" spans="1:13" ht="12.75">
      <c r="A1463" s="1" t="s">
        <v>13</v>
      </c>
      <c r="B1463" s="5" t="s">
        <v>102</v>
      </c>
      <c r="C1463" s="5" t="s">
        <v>75</v>
      </c>
      <c r="D1463" s="5" t="s">
        <v>25</v>
      </c>
      <c r="E1463" s="16">
        <v>16147.98</v>
      </c>
      <c r="F1463" s="16">
        <v>14762.2</v>
      </c>
      <c r="G1463" s="8"/>
      <c r="H1463" s="9"/>
      <c r="I1463" s="9"/>
      <c r="J1463" s="17">
        <f>E1463-F1463</f>
        <v>1385.7799999999988</v>
      </c>
      <c r="K1463" s="9"/>
      <c r="L1463" s="9"/>
      <c r="M1463" s="9"/>
    </row>
    <row r="1464" spans="1:13" ht="12.75">
      <c r="A1464" s="1" t="s">
        <v>13</v>
      </c>
      <c r="B1464" s="5" t="s">
        <v>102</v>
      </c>
      <c r="C1464" s="5" t="s">
        <v>75</v>
      </c>
      <c r="D1464" s="10" t="s">
        <v>26</v>
      </c>
      <c r="E1464" s="11">
        <v>14587.92</v>
      </c>
      <c r="F1464" s="11">
        <v>13334.91</v>
      </c>
      <c r="G1464" s="8">
        <v>12937.65</v>
      </c>
      <c r="H1464" s="17">
        <f>E1464-G1464</f>
        <v>1650.2700000000004</v>
      </c>
      <c r="I1464" s="9"/>
      <c r="J1464" s="17">
        <f>E1464-F1464</f>
        <v>1253.0100000000002</v>
      </c>
      <c r="K1464" s="9"/>
      <c r="L1464" s="9"/>
      <c r="M1464" s="9"/>
    </row>
    <row r="1465" spans="1:13" ht="12.75">
      <c r="A1465" s="1" t="s">
        <v>13</v>
      </c>
      <c r="B1465" s="5" t="s">
        <v>102</v>
      </c>
      <c r="C1465" s="18" t="s">
        <v>75</v>
      </c>
      <c r="D1465" s="18" t="s">
        <v>28</v>
      </c>
      <c r="E1465" s="19">
        <v>11932.62</v>
      </c>
      <c r="F1465" s="19">
        <v>10906.42</v>
      </c>
      <c r="G1465" s="8"/>
      <c r="H1465" s="9"/>
      <c r="I1465" s="9"/>
      <c r="J1465" s="17">
        <f>E1465-F1465</f>
        <v>1026.2000000000007</v>
      </c>
      <c r="K1465" s="9"/>
      <c r="L1465" s="9"/>
      <c r="M1465" s="9"/>
    </row>
    <row r="1466" spans="1:13" ht="12.75">
      <c r="A1466" s="1" t="s">
        <v>13</v>
      </c>
      <c r="B1466" s="5" t="s">
        <v>102</v>
      </c>
      <c r="C1466" s="5" t="s">
        <v>75</v>
      </c>
      <c r="D1466" s="5" t="s">
        <v>54</v>
      </c>
      <c r="E1466" s="16">
        <v>5958.12</v>
      </c>
      <c r="F1466" s="16">
        <v>5446.39</v>
      </c>
      <c r="G1466" s="8"/>
      <c r="H1466" s="9"/>
      <c r="I1466" s="9"/>
      <c r="J1466" s="17">
        <f>E1466-F1466</f>
        <v>511.72999999999956</v>
      </c>
      <c r="K1466" s="9"/>
      <c r="L1466" s="9"/>
      <c r="M1466" s="9"/>
    </row>
    <row r="1467" spans="1:13" ht="12.75">
      <c r="A1467" s="1" t="s">
        <v>13</v>
      </c>
      <c r="B1467" s="5" t="s">
        <v>102</v>
      </c>
      <c r="C1467" s="5" t="s">
        <v>75</v>
      </c>
      <c r="D1467" s="5" t="s">
        <v>29</v>
      </c>
      <c r="E1467" s="16">
        <v>134.16</v>
      </c>
      <c r="F1467" s="16">
        <v>122.41</v>
      </c>
      <c r="G1467" s="8"/>
      <c r="H1467" s="9"/>
      <c r="I1467" s="9"/>
      <c r="J1467" s="17">
        <f>E1467-F1467</f>
        <v>11.75</v>
      </c>
      <c r="K1467" s="9"/>
      <c r="L1467" s="9"/>
      <c r="M1467" s="9"/>
    </row>
    <row r="1468" spans="1:13" ht="12.75">
      <c r="A1468" s="1" t="s">
        <v>13</v>
      </c>
      <c r="B1468" s="5" t="s">
        <v>102</v>
      </c>
      <c r="C1468" s="5" t="s">
        <v>75</v>
      </c>
      <c r="D1468" s="5" t="s">
        <v>30</v>
      </c>
      <c r="E1468" s="16">
        <v>18008.72</v>
      </c>
      <c r="F1468" s="16">
        <v>16347.19</v>
      </c>
      <c r="G1468" s="8"/>
      <c r="H1468" s="9"/>
      <c r="I1468" s="9"/>
      <c r="J1468" s="17">
        <f>E1468-F1468</f>
        <v>1661.5300000000007</v>
      </c>
      <c r="K1468" s="9">
        <f>70.4*12</f>
        <v>844.8000000000001</v>
      </c>
      <c r="L1468" s="9"/>
      <c r="M1468" s="9"/>
    </row>
    <row r="1469" spans="1:13" ht="12.75">
      <c r="A1469" s="1" t="s">
        <v>13</v>
      </c>
      <c r="B1469" s="5" t="s">
        <v>102</v>
      </c>
      <c r="C1469" s="5" t="s">
        <v>75</v>
      </c>
      <c r="D1469" s="5" t="s">
        <v>33</v>
      </c>
      <c r="E1469" s="16">
        <v>962.58</v>
      </c>
      <c r="F1469" s="16">
        <v>879.6</v>
      </c>
      <c r="G1469" s="8"/>
      <c r="H1469" s="9"/>
      <c r="I1469" s="9"/>
      <c r="J1469" s="17">
        <f>E1469-F1469</f>
        <v>82.98000000000002</v>
      </c>
      <c r="K1469" s="9"/>
      <c r="L1469" s="9"/>
      <c r="M1469" s="9"/>
    </row>
    <row r="1470" spans="1:13" ht="12.75">
      <c r="A1470" s="1" t="s">
        <v>13</v>
      </c>
      <c r="B1470" s="5" t="s">
        <v>102</v>
      </c>
      <c r="C1470" s="5" t="s">
        <v>75</v>
      </c>
      <c r="D1470" s="5" t="s">
        <v>37</v>
      </c>
      <c r="E1470" s="16">
        <v>110655.28</v>
      </c>
      <c r="F1470" s="16">
        <v>100842.54</v>
      </c>
      <c r="G1470" s="8"/>
      <c r="H1470" s="9"/>
      <c r="I1470" s="9"/>
      <c r="J1470" s="17">
        <f>E1470-F1470</f>
        <v>9812.740000000005</v>
      </c>
      <c r="K1470" s="9"/>
      <c r="L1470" s="9"/>
      <c r="M1470" s="9"/>
    </row>
    <row r="1471" spans="2:13" ht="12.75">
      <c r="B1471" s="5"/>
      <c r="C1471" s="5"/>
      <c r="D1471" s="10" t="s">
        <v>38</v>
      </c>
      <c r="E1471" s="11">
        <f>E1454+E1455+E1456+E1457+E1458+E1459+E1461+E1462+E1463+E1466+E1469</f>
        <v>35499.780000000006</v>
      </c>
      <c r="F1471" s="11">
        <f>F1454+F1455+F1456+F1457+F1458+F1459+F1461+F1462+F1463+F1466+F1469</f>
        <v>32454.339999999997</v>
      </c>
      <c r="G1471" s="8"/>
      <c r="H1471" s="9"/>
      <c r="I1471" s="9"/>
      <c r="J1471" s="17">
        <f>E1471-F1471</f>
        <v>3045.4400000000096</v>
      </c>
      <c r="K1471" s="9"/>
      <c r="L1471" s="9"/>
      <c r="M1471" s="9"/>
    </row>
    <row r="1472" spans="2:13" ht="12.75">
      <c r="B1472" s="5"/>
      <c r="C1472" s="5"/>
      <c r="D1472" s="10" t="s">
        <v>51</v>
      </c>
      <c r="E1472" s="11">
        <f>E1471+E1465+E1464</f>
        <v>62020.32000000001</v>
      </c>
      <c r="F1472" s="11">
        <f>F1471+F1465+F1464</f>
        <v>56695.67</v>
      </c>
      <c r="G1472" s="8"/>
      <c r="H1472" s="9"/>
      <c r="I1472" s="9"/>
      <c r="J1472" s="17">
        <f>E1472-F1472</f>
        <v>5324.650000000009</v>
      </c>
      <c r="K1472" s="9"/>
      <c r="L1472" s="9"/>
      <c r="M1472" s="9"/>
    </row>
    <row r="1473" spans="1:13" ht="12.75">
      <c r="A1473" s="1" t="s">
        <v>13</v>
      </c>
      <c r="B1473" s="5" t="s">
        <v>102</v>
      </c>
      <c r="C1473" s="5" t="s">
        <v>76</v>
      </c>
      <c r="D1473" s="5" t="s">
        <v>16</v>
      </c>
      <c r="E1473" s="16">
        <v>6244.92</v>
      </c>
      <c r="F1473" s="16">
        <v>6033.37</v>
      </c>
      <c r="G1473" s="8"/>
      <c r="H1473" s="9"/>
      <c r="I1473" s="9"/>
      <c r="J1473" s="17">
        <f>E1473-F1473</f>
        <v>211.55000000000018</v>
      </c>
      <c r="K1473" s="9"/>
      <c r="L1473" s="9"/>
      <c r="M1473" s="9"/>
    </row>
    <row r="1474" spans="1:13" ht="12.75">
      <c r="A1474" s="1" t="s">
        <v>13</v>
      </c>
      <c r="B1474" s="5" t="s">
        <v>102</v>
      </c>
      <c r="C1474" s="5" t="s">
        <v>76</v>
      </c>
      <c r="D1474" s="5" t="s">
        <v>49</v>
      </c>
      <c r="E1474" s="16">
        <v>595.62</v>
      </c>
      <c r="F1474" s="16">
        <v>575.48</v>
      </c>
      <c r="G1474" s="8"/>
      <c r="H1474" s="9"/>
      <c r="I1474" s="9"/>
      <c r="J1474" s="17">
        <f>E1474-F1474</f>
        <v>20.139999999999986</v>
      </c>
      <c r="K1474" s="9"/>
      <c r="L1474" s="9"/>
      <c r="M1474" s="9"/>
    </row>
    <row r="1475" spans="1:13" ht="12.75">
      <c r="A1475" s="1" t="s">
        <v>13</v>
      </c>
      <c r="B1475" s="5" t="s">
        <v>102</v>
      </c>
      <c r="C1475" s="5" t="s">
        <v>76</v>
      </c>
      <c r="D1475" s="5" t="s">
        <v>50</v>
      </c>
      <c r="E1475" s="16">
        <v>833.82</v>
      </c>
      <c r="F1475" s="16">
        <v>805.84</v>
      </c>
      <c r="G1475" s="8"/>
      <c r="H1475" s="9"/>
      <c r="I1475" s="9"/>
      <c r="J1475" s="17">
        <f>E1475-F1475</f>
        <v>27.980000000000018</v>
      </c>
      <c r="K1475" s="9"/>
      <c r="L1475" s="9"/>
      <c r="M1475" s="9"/>
    </row>
    <row r="1476" spans="1:13" ht="12.75">
      <c r="A1476" s="1" t="s">
        <v>13</v>
      </c>
      <c r="B1476" s="5" t="s">
        <v>102</v>
      </c>
      <c r="C1476" s="5" t="s">
        <v>76</v>
      </c>
      <c r="D1476" s="5" t="s">
        <v>17</v>
      </c>
      <c r="E1476" s="16">
        <v>1718.52</v>
      </c>
      <c r="F1476" s="16">
        <v>1660.31</v>
      </c>
      <c r="G1476" s="8"/>
      <c r="H1476" s="9"/>
      <c r="I1476" s="9"/>
      <c r="J1476" s="17">
        <f>E1476-F1476</f>
        <v>58.210000000000036</v>
      </c>
      <c r="K1476" s="9"/>
      <c r="L1476" s="9"/>
      <c r="M1476" s="9"/>
    </row>
    <row r="1477" spans="1:13" ht="12.75">
      <c r="A1477" s="1" t="s">
        <v>13</v>
      </c>
      <c r="B1477" s="5" t="s">
        <v>102</v>
      </c>
      <c r="C1477" s="5" t="s">
        <v>76</v>
      </c>
      <c r="D1477" s="5" t="s">
        <v>18</v>
      </c>
      <c r="E1477" s="16">
        <v>1650.54</v>
      </c>
      <c r="F1477" s="16">
        <v>1594.57</v>
      </c>
      <c r="G1477" s="8"/>
      <c r="H1477" s="9"/>
      <c r="I1477" s="9"/>
      <c r="J1477" s="17">
        <f>E1477-F1477</f>
        <v>55.97000000000003</v>
      </c>
      <c r="K1477" s="9"/>
      <c r="L1477" s="9"/>
      <c r="M1477" s="9"/>
    </row>
    <row r="1478" spans="1:13" ht="12.75">
      <c r="A1478" s="1" t="s">
        <v>13</v>
      </c>
      <c r="B1478" s="5" t="s">
        <v>102</v>
      </c>
      <c r="C1478" s="5" t="s">
        <v>76</v>
      </c>
      <c r="D1478" s="5" t="s">
        <v>19</v>
      </c>
      <c r="E1478" s="16">
        <v>799.74</v>
      </c>
      <c r="F1478" s="16">
        <v>772.88</v>
      </c>
      <c r="G1478" s="8"/>
      <c r="H1478" s="9"/>
      <c r="I1478" s="9"/>
      <c r="J1478" s="17">
        <f>E1478-F1478</f>
        <v>26.860000000000014</v>
      </c>
      <c r="K1478" s="9"/>
      <c r="L1478" s="9"/>
      <c r="M1478" s="9"/>
    </row>
    <row r="1479" spans="1:13" ht="12.75">
      <c r="A1479" s="1" t="s">
        <v>13</v>
      </c>
      <c r="B1479" s="5" t="s">
        <v>102</v>
      </c>
      <c r="C1479" s="5" t="s">
        <v>76</v>
      </c>
      <c r="D1479" s="5" t="s">
        <v>21</v>
      </c>
      <c r="E1479" s="16">
        <v>23121.94</v>
      </c>
      <c r="F1479" s="16">
        <v>23198.42</v>
      </c>
      <c r="G1479" s="8"/>
      <c r="H1479" s="9"/>
      <c r="I1479" s="9"/>
      <c r="J1479" s="17">
        <f>E1479-F1479</f>
        <v>-76.47999999999956</v>
      </c>
      <c r="K1479" s="9">
        <f>K1487</f>
        <v>667.8</v>
      </c>
      <c r="L1479" s="9"/>
      <c r="M1479" s="9"/>
    </row>
    <row r="1480" spans="1:13" ht="12.75">
      <c r="A1480" s="1" t="s">
        <v>13</v>
      </c>
      <c r="B1480" s="5" t="s">
        <v>102</v>
      </c>
      <c r="C1480" s="5" t="s">
        <v>76</v>
      </c>
      <c r="D1480" s="5" t="s">
        <v>22</v>
      </c>
      <c r="E1480" s="16">
        <v>884.88</v>
      </c>
      <c r="F1480" s="16">
        <v>854.67</v>
      </c>
      <c r="G1480" s="8"/>
      <c r="H1480" s="9"/>
      <c r="I1480" s="9"/>
      <c r="J1480" s="17">
        <f>E1480-F1480</f>
        <v>30.210000000000036</v>
      </c>
      <c r="K1480" s="9"/>
      <c r="L1480" s="9"/>
      <c r="M1480" s="9"/>
    </row>
    <row r="1481" spans="1:13" ht="12.75">
      <c r="A1481" s="1" t="s">
        <v>13</v>
      </c>
      <c r="B1481" s="5" t="s">
        <v>102</v>
      </c>
      <c r="C1481" s="5" t="s">
        <v>76</v>
      </c>
      <c r="D1481" s="5" t="s">
        <v>24</v>
      </c>
      <c r="E1481" s="16">
        <v>17.04</v>
      </c>
      <c r="F1481" s="16">
        <v>17.04</v>
      </c>
      <c r="G1481" s="8"/>
      <c r="H1481" s="9"/>
      <c r="I1481" s="9"/>
      <c r="J1481" s="17">
        <f>E1481-F1481</f>
        <v>0</v>
      </c>
      <c r="K1481" s="9"/>
      <c r="L1481" s="9"/>
      <c r="M1481" s="9"/>
    </row>
    <row r="1482" spans="1:13" ht="12.75">
      <c r="A1482" s="1" t="s">
        <v>13</v>
      </c>
      <c r="B1482" s="5" t="s">
        <v>102</v>
      </c>
      <c r="C1482" s="5" t="s">
        <v>76</v>
      </c>
      <c r="D1482" s="5" t="s">
        <v>25</v>
      </c>
      <c r="E1482" s="16">
        <v>16556.52</v>
      </c>
      <c r="F1482" s="16">
        <v>15995.74</v>
      </c>
      <c r="G1482" s="8"/>
      <c r="H1482" s="9"/>
      <c r="I1482" s="9"/>
      <c r="J1482" s="17">
        <f>E1482-F1482</f>
        <v>560.7800000000007</v>
      </c>
      <c r="K1482" s="9"/>
      <c r="L1482" s="9"/>
      <c r="M1482" s="9"/>
    </row>
    <row r="1483" spans="1:13" ht="12.75">
      <c r="A1483" s="1" t="s">
        <v>13</v>
      </c>
      <c r="B1483" s="5" t="s">
        <v>102</v>
      </c>
      <c r="C1483" s="5" t="s">
        <v>76</v>
      </c>
      <c r="D1483" s="10" t="s">
        <v>26</v>
      </c>
      <c r="E1483" s="11">
        <v>14957.1</v>
      </c>
      <c r="F1483" s="11">
        <v>14450.05</v>
      </c>
      <c r="G1483" s="8">
        <v>27992.82</v>
      </c>
      <c r="H1483" s="17">
        <f>E1483-G1483</f>
        <v>-13035.72</v>
      </c>
      <c r="I1483" s="9"/>
      <c r="J1483" s="17">
        <f>E1483-F1483</f>
        <v>507.0500000000011</v>
      </c>
      <c r="K1483" s="9"/>
      <c r="L1483" s="9"/>
      <c r="M1483" s="9"/>
    </row>
    <row r="1484" spans="1:13" ht="12.75">
      <c r="A1484" s="1" t="s">
        <v>13</v>
      </c>
      <c r="B1484" s="5" t="s">
        <v>102</v>
      </c>
      <c r="C1484" s="18" t="s">
        <v>76</v>
      </c>
      <c r="D1484" s="18" t="s">
        <v>28</v>
      </c>
      <c r="E1484" s="19">
        <v>12234.6</v>
      </c>
      <c r="F1484" s="19">
        <v>11819.33</v>
      </c>
      <c r="G1484" s="8"/>
      <c r="H1484" s="9"/>
      <c r="I1484" s="9"/>
      <c r="J1484" s="17">
        <f>E1484-F1484</f>
        <v>415.27000000000044</v>
      </c>
      <c r="K1484" s="9"/>
      <c r="L1484" s="9"/>
      <c r="M1484" s="9"/>
    </row>
    <row r="1485" spans="1:13" ht="12.75">
      <c r="A1485" s="1" t="s">
        <v>13</v>
      </c>
      <c r="B1485" s="5" t="s">
        <v>102</v>
      </c>
      <c r="C1485" s="5" t="s">
        <v>76</v>
      </c>
      <c r="D1485" s="5" t="s">
        <v>54</v>
      </c>
      <c r="E1485" s="16">
        <v>6108.78</v>
      </c>
      <c r="F1485" s="16">
        <v>5901.72</v>
      </c>
      <c r="G1485" s="8"/>
      <c r="H1485" s="9"/>
      <c r="I1485" s="9"/>
      <c r="J1485" s="17">
        <f>E1485-F1485</f>
        <v>207.0599999999995</v>
      </c>
      <c r="K1485" s="9"/>
      <c r="L1485" s="9"/>
      <c r="M1485" s="9"/>
    </row>
    <row r="1486" spans="1:13" ht="12.75">
      <c r="A1486" s="1" t="s">
        <v>13</v>
      </c>
      <c r="B1486" s="5" t="s">
        <v>102</v>
      </c>
      <c r="C1486" s="5" t="s">
        <v>76</v>
      </c>
      <c r="D1486" s="5" t="s">
        <v>29</v>
      </c>
      <c r="E1486" s="16">
        <v>134.64</v>
      </c>
      <c r="F1486" s="16">
        <v>129.98</v>
      </c>
      <c r="G1486" s="8"/>
      <c r="H1486" s="9"/>
      <c r="I1486" s="9"/>
      <c r="J1486" s="17">
        <f>E1486-F1486</f>
        <v>4.659999999999997</v>
      </c>
      <c r="K1486" s="9"/>
      <c r="L1486" s="9"/>
      <c r="M1486" s="9"/>
    </row>
    <row r="1487" spans="1:13" ht="12.75">
      <c r="A1487" s="1" t="s">
        <v>13</v>
      </c>
      <c r="B1487" s="5" t="s">
        <v>102</v>
      </c>
      <c r="C1487" s="5" t="s">
        <v>76</v>
      </c>
      <c r="D1487" s="5" t="s">
        <v>30</v>
      </c>
      <c r="E1487" s="16">
        <v>13656.27</v>
      </c>
      <c r="F1487" s="16">
        <v>13701.41</v>
      </c>
      <c r="G1487" s="8"/>
      <c r="H1487" s="9"/>
      <c r="I1487" s="9"/>
      <c r="J1487" s="17">
        <f>E1487-F1487</f>
        <v>-45.13999999999942</v>
      </c>
      <c r="K1487" s="9">
        <f>55.65*12</f>
        <v>667.8</v>
      </c>
      <c r="L1487" s="9"/>
      <c r="M1487" s="9"/>
    </row>
    <row r="1488" spans="1:13" ht="12.75">
      <c r="A1488" s="1" t="s">
        <v>13</v>
      </c>
      <c r="B1488" s="5" t="s">
        <v>102</v>
      </c>
      <c r="C1488" s="5" t="s">
        <v>76</v>
      </c>
      <c r="D1488" s="5" t="s">
        <v>33</v>
      </c>
      <c r="E1488" s="16">
        <v>987</v>
      </c>
      <c r="F1488" s="16">
        <v>953.42</v>
      </c>
      <c r="G1488" s="8"/>
      <c r="H1488" s="9"/>
      <c r="I1488" s="9"/>
      <c r="J1488" s="17">
        <f>E1488-F1488</f>
        <v>33.58000000000004</v>
      </c>
      <c r="K1488" s="9"/>
      <c r="L1488" s="9"/>
      <c r="M1488" s="9"/>
    </row>
    <row r="1489" spans="1:13" ht="12.75">
      <c r="A1489" s="1" t="s">
        <v>13</v>
      </c>
      <c r="B1489" s="5" t="s">
        <v>102</v>
      </c>
      <c r="C1489" s="5" t="s">
        <v>76</v>
      </c>
      <c r="D1489" s="5" t="s">
        <v>37</v>
      </c>
      <c r="E1489" s="16">
        <v>100501.93</v>
      </c>
      <c r="F1489" s="16">
        <v>98464.23</v>
      </c>
      <c r="G1489" s="8"/>
      <c r="H1489" s="9"/>
      <c r="I1489" s="9"/>
      <c r="J1489" s="17">
        <f>E1489-F1489</f>
        <v>2037.699999999997</v>
      </c>
      <c r="K1489" s="9"/>
      <c r="L1489" s="9"/>
      <c r="M1489" s="9"/>
    </row>
    <row r="1490" spans="2:13" ht="12.75">
      <c r="B1490" s="5"/>
      <c r="C1490" s="5"/>
      <c r="D1490" s="10" t="s">
        <v>38</v>
      </c>
      <c r="E1490" s="11">
        <f>E1473+E1474+E1475+E1476+E1477+E1478+E1480+E1481+E1482+E1485+E1488</f>
        <v>36397.38</v>
      </c>
      <c r="F1490" s="11">
        <f>F1473+F1474+F1475+F1476+F1477+F1478+F1480+F1481+F1482+F1485+F1488</f>
        <v>35165.04</v>
      </c>
      <c r="G1490" s="8"/>
      <c r="H1490" s="9"/>
      <c r="I1490" s="9"/>
      <c r="J1490" s="17">
        <f>E1490-F1490</f>
        <v>1232.3399999999965</v>
      </c>
      <c r="K1490" s="9"/>
      <c r="L1490" s="9"/>
      <c r="M1490" s="9"/>
    </row>
    <row r="1491" spans="2:13" ht="12.75">
      <c r="B1491" s="5"/>
      <c r="C1491" s="5"/>
      <c r="D1491" s="10" t="s">
        <v>51</v>
      </c>
      <c r="E1491" s="11">
        <f>E1490+E1484+E1483</f>
        <v>63589.079999999994</v>
      </c>
      <c r="F1491" s="11">
        <f>F1490+F1484+F1483</f>
        <v>61434.42</v>
      </c>
      <c r="G1491" s="8"/>
      <c r="H1491" s="9"/>
      <c r="I1491" s="9"/>
      <c r="J1491" s="17">
        <f>E1491-F1491</f>
        <v>2154.659999999996</v>
      </c>
      <c r="K1491" s="9"/>
      <c r="L1491" s="9"/>
      <c r="M1491" s="9"/>
    </row>
    <row r="1492" spans="1:13" ht="12.75">
      <c r="A1492" s="1" t="s">
        <v>13</v>
      </c>
      <c r="B1492" s="5" t="s">
        <v>102</v>
      </c>
      <c r="C1492" s="5" t="s">
        <v>77</v>
      </c>
      <c r="D1492" s="5" t="s">
        <v>16</v>
      </c>
      <c r="E1492" s="16">
        <v>6170.04</v>
      </c>
      <c r="F1492" s="16">
        <v>5431.84</v>
      </c>
      <c r="G1492" s="8"/>
      <c r="H1492" s="9"/>
      <c r="I1492" s="9"/>
      <c r="J1492" s="17">
        <f>E1492-F1492</f>
        <v>738.1999999999998</v>
      </c>
      <c r="K1492" s="9"/>
      <c r="L1492" s="9"/>
      <c r="M1492" s="9"/>
    </row>
    <row r="1493" spans="1:13" ht="12.75">
      <c r="A1493" s="1" t="s">
        <v>13</v>
      </c>
      <c r="B1493" s="5" t="s">
        <v>102</v>
      </c>
      <c r="C1493" s="5" t="s">
        <v>77</v>
      </c>
      <c r="D1493" s="5" t="s">
        <v>41</v>
      </c>
      <c r="E1493" s="16">
        <v>0</v>
      </c>
      <c r="F1493" s="16">
        <v>0</v>
      </c>
      <c r="G1493" s="8"/>
      <c r="H1493" s="9"/>
      <c r="I1493" s="9"/>
      <c r="J1493" s="17">
        <f>E1493-F1493</f>
        <v>0</v>
      </c>
      <c r="K1493" s="9"/>
      <c r="L1493" s="9"/>
      <c r="M1493" s="9"/>
    </row>
    <row r="1494" spans="1:13" ht="12.75">
      <c r="A1494" s="1" t="s">
        <v>13</v>
      </c>
      <c r="B1494" s="5" t="s">
        <v>102</v>
      </c>
      <c r="C1494" s="5" t="s">
        <v>77</v>
      </c>
      <c r="D1494" s="5" t="s">
        <v>49</v>
      </c>
      <c r="E1494" s="16">
        <v>588.42</v>
      </c>
      <c r="F1494" s="16">
        <v>518.1</v>
      </c>
      <c r="G1494" s="8"/>
      <c r="H1494" s="9"/>
      <c r="I1494" s="9"/>
      <c r="J1494" s="17">
        <f>E1494-F1494</f>
        <v>70.31999999999994</v>
      </c>
      <c r="K1494" s="9"/>
      <c r="L1494" s="9"/>
      <c r="M1494" s="9"/>
    </row>
    <row r="1495" spans="1:13" ht="12.75">
      <c r="A1495" s="1" t="s">
        <v>13</v>
      </c>
      <c r="B1495" s="5" t="s">
        <v>102</v>
      </c>
      <c r="C1495" s="5" t="s">
        <v>77</v>
      </c>
      <c r="D1495" s="5" t="s">
        <v>50</v>
      </c>
      <c r="E1495" s="16">
        <v>823.86</v>
      </c>
      <c r="F1495" s="16">
        <v>726.11</v>
      </c>
      <c r="G1495" s="8"/>
      <c r="H1495" s="9"/>
      <c r="I1495" s="9"/>
      <c r="J1495" s="17">
        <f>E1495-F1495</f>
        <v>97.75</v>
      </c>
      <c r="K1495" s="9"/>
      <c r="L1495" s="9"/>
      <c r="M1495" s="9"/>
    </row>
    <row r="1496" spans="1:13" ht="12.75">
      <c r="A1496" s="1" t="s">
        <v>13</v>
      </c>
      <c r="B1496" s="5" t="s">
        <v>102</v>
      </c>
      <c r="C1496" s="5" t="s">
        <v>77</v>
      </c>
      <c r="D1496" s="5" t="s">
        <v>17</v>
      </c>
      <c r="E1496" s="16">
        <v>1698</v>
      </c>
      <c r="F1496" s="16">
        <v>1494.9</v>
      </c>
      <c r="G1496" s="8"/>
      <c r="H1496" s="9"/>
      <c r="I1496" s="9"/>
      <c r="J1496" s="17">
        <f>E1496-F1496</f>
        <v>203.0999999999999</v>
      </c>
      <c r="K1496" s="9"/>
      <c r="L1496" s="9"/>
      <c r="M1496" s="9"/>
    </row>
    <row r="1497" spans="1:13" ht="12.75">
      <c r="A1497" s="1" t="s">
        <v>13</v>
      </c>
      <c r="B1497" s="5" t="s">
        <v>102</v>
      </c>
      <c r="C1497" s="5" t="s">
        <v>77</v>
      </c>
      <c r="D1497" s="5" t="s">
        <v>18</v>
      </c>
      <c r="E1497" s="16">
        <v>1630.74</v>
      </c>
      <c r="F1497" s="16">
        <v>1435.47</v>
      </c>
      <c r="G1497" s="8"/>
      <c r="H1497" s="9"/>
      <c r="I1497" s="9"/>
      <c r="J1497" s="17">
        <f>E1497-F1497</f>
        <v>195.26999999999998</v>
      </c>
      <c r="K1497" s="9"/>
      <c r="L1497" s="9"/>
      <c r="M1497" s="9"/>
    </row>
    <row r="1498" spans="1:13" ht="12.75">
      <c r="A1498" s="1" t="s">
        <v>13</v>
      </c>
      <c r="B1498" s="5" t="s">
        <v>102</v>
      </c>
      <c r="C1498" s="5" t="s">
        <v>77</v>
      </c>
      <c r="D1498" s="5" t="s">
        <v>19</v>
      </c>
      <c r="E1498" s="16">
        <v>790.2</v>
      </c>
      <c r="F1498" s="16">
        <v>696.4</v>
      </c>
      <c r="G1498" s="8"/>
      <c r="H1498" s="9"/>
      <c r="I1498" s="9"/>
      <c r="J1498" s="17">
        <f>E1498-F1498</f>
        <v>93.80000000000007</v>
      </c>
      <c r="K1498" s="9"/>
      <c r="L1498" s="9"/>
      <c r="M1498" s="9"/>
    </row>
    <row r="1499" spans="1:13" ht="12.75">
      <c r="A1499" s="1" t="s">
        <v>13</v>
      </c>
      <c r="B1499" s="5" t="s">
        <v>102</v>
      </c>
      <c r="C1499" s="5" t="s">
        <v>77</v>
      </c>
      <c r="D1499" s="5" t="s">
        <v>21</v>
      </c>
      <c r="E1499" s="16">
        <v>24313.81</v>
      </c>
      <c r="F1499" s="16">
        <v>20022.79</v>
      </c>
      <c r="G1499" s="8"/>
      <c r="H1499" s="9"/>
      <c r="I1499" s="9"/>
      <c r="J1499" s="17">
        <f>E1499-F1499</f>
        <v>4291.02</v>
      </c>
      <c r="K1499" s="9">
        <f>K1507</f>
        <v>600.72</v>
      </c>
      <c r="L1499" s="9"/>
      <c r="M1499" s="9"/>
    </row>
    <row r="1500" spans="1:13" ht="12.75">
      <c r="A1500" s="1" t="s">
        <v>13</v>
      </c>
      <c r="B1500" s="5" t="s">
        <v>102</v>
      </c>
      <c r="C1500" s="5" t="s">
        <v>77</v>
      </c>
      <c r="D1500" s="5" t="s">
        <v>22</v>
      </c>
      <c r="E1500" s="16">
        <v>874.32</v>
      </c>
      <c r="F1500" s="16">
        <v>768.96</v>
      </c>
      <c r="G1500" s="8"/>
      <c r="H1500" s="9"/>
      <c r="I1500" s="9"/>
      <c r="J1500" s="17">
        <f>E1500-F1500</f>
        <v>105.36000000000001</v>
      </c>
      <c r="K1500" s="9"/>
      <c r="L1500" s="9"/>
      <c r="M1500" s="9"/>
    </row>
    <row r="1501" spans="1:13" ht="12.75">
      <c r="A1501" s="1" t="s">
        <v>13</v>
      </c>
      <c r="B1501" s="5" t="s">
        <v>102</v>
      </c>
      <c r="C1501" s="5" t="s">
        <v>77</v>
      </c>
      <c r="D1501" s="5" t="s">
        <v>24</v>
      </c>
      <c r="E1501" s="16">
        <v>16.86</v>
      </c>
      <c r="F1501" s="16">
        <v>16.67</v>
      </c>
      <c r="G1501" s="8"/>
      <c r="H1501" s="9"/>
      <c r="I1501" s="9"/>
      <c r="J1501" s="17">
        <f>E1501-F1501</f>
        <v>0.18999999999999773</v>
      </c>
      <c r="K1501" s="9"/>
      <c r="L1501" s="9"/>
      <c r="M1501" s="9"/>
    </row>
    <row r="1502" spans="1:13" ht="12.75">
      <c r="A1502" s="1" t="s">
        <v>13</v>
      </c>
      <c r="B1502" s="5" t="s">
        <v>102</v>
      </c>
      <c r="C1502" s="5" t="s">
        <v>77</v>
      </c>
      <c r="D1502" s="5" t="s">
        <v>25</v>
      </c>
      <c r="E1502" s="16">
        <v>16358.1</v>
      </c>
      <c r="F1502" s="16">
        <v>14401.27</v>
      </c>
      <c r="G1502" s="8"/>
      <c r="H1502" s="9"/>
      <c r="I1502" s="9"/>
      <c r="J1502" s="17">
        <f>E1502-F1502</f>
        <v>1956.83</v>
      </c>
      <c r="K1502" s="9"/>
      <c r="L1502" s="9"/>
      <c r="M1502" s="9"/>
    </row>
    <row r="1503" spans="1:13" ht="12.75">
      <c r="A1503" s="1" t="s">
        <v>13</v>
      </c>
      <c r="B1503" s="5" t="s">
        <v>102</v>
      </c>
      <c r="C1503" s="5" t="s">
        <v>77</v>
      </c>
      <c r="D1503" s="10" t="s">
        <v>26</v>
      </c>
      <c r="E1503" s="11">
        <v>14777.88</v>
      </c>
      <c r="F1503" s="11">
        <v>13008.68</v>
      </c>
      <c r="G1503" s="8">
        <v>5293.17</v>
      </c>
      <c r="H1503" s="17">
        <f>E1503-G1503</f>
        <v>9484.71</v>
      </c>
      <c r="I1503" s="9"/>
      <c r="J1503" s="17">
        <f>E1503-F1503</f>
        <v>1769.199999999999</v>
      </c>
      <c r="K1503" s="9"/>
      <c r="L1503" s="9"/>
      <c r="M1503" s="9"/>
    </row>
    <row r="1504" spans="1:13" ht="12.75">
      <c r="A1504" s="1" t="s">
        <v>13</v>
      </c>
      <c r="B1504" s="5" t="s">
        <v>102</v>
      </c>
      <c r="C1504" s="18" t="s">
        <v>77</v>
      </c>
      <c r="D1504" s="18" t="s">
        <v>28</v>
      </c>
      <c r="E1504" s="19">
        <v>12087.9</v>
      </c>
      <c r="F1504" s="19">
        <v>10639.12</v>
      </c>
      <c r="G1504" s="8"/>
      <c r="H1504" s="9"/>
      <c r="I1504" s="9"/>
      <c r="J1504" s="17">
        <f>E1504-F1504</f>
        <v>1448.7799999999988</v>
      </c>
      <c r="K1504" s="9"/>
      <c r="L1504" s="9"/>
      <c r="M1504" s="9"/>
    </row>
    <row r="1505" spans="1:13" ht="12.75">
      <c r="A1505" s="1" t="s">
        <v>13</v>
      </c>
      <c r="B1505" s="5" t="s">
        <v>102</v>
      </c>
      <c r="C1505" s="5" t="s">
        <v>77</v>
      </c>
      <c r="D1505" s="5" t="s">
        <v>54</v>
      </c>
      <c r="E1505" s="16">
        <v>6035.58</v>
      </c>
      <c r="F1505" s="16">
        <v>5313.04</v>
      </c>
      <c r="G1505" s="8"/>
      <c r="H1505" s="9"/>
      <c r="I1505" s="9"/>
      <c r="J1505" s="17">
        <f>E1505-F1505</f>
        <v>722.54</v>
      </c>
      <c r="K1505" s="9"/>
      <c r="L1505" s="9"/>
      <c r="M1505" s="9"/>
    </row>
    <row r="1506" spans="1:13" ht="12.75">
      <c r="A1506" s="1" t="s">
        <v>13</v>
      </c>
      <c r="B1506" s="5" t="s">
        <v>102</v>
      </c>
      <c r="C1506" s="5" t="s">
        <v>77</v>
      </c>
      <c r="D1506" s="5" t="s">
        <v>29</v>
      </c>
      <c r="E1506" s="16">
        <v>146.82</v>
      </c>
      <c r="F1506" s="16">
        <v>128.95</v>
      </c>
      <c r="G1506" s="8"/>
      <c r="H1506" s="9"/>
      <c r="I1506" s="9"/>
      <c r="J1506" s="17">
        <f>E1506-F1506</f>
        <v>17.870000000000005</v>
      </c>
      <c r="K1506" s="9"/>
      <c r="L1506" s="9"/>
      <c r="M1506" s="9"/>
    </row>
    <row r="1507" spans="1:13" ht="12.75">
      <c r="A1507" s="1" t="s">
        <v>13</v>
      </c>
      <c r="B1507" s="5" t="s">
        <v>102</v>
      </c>
      <c r="C1507" s="5" t="s">
        <v>77</v>
      </c>
      <c r="D1507" s="5" t="s">
        <v>30</v>
      </c>
      <c r="E1507" s="16">
        <v>14360.35</v>
      </c>
      <c r="F1507" s="16">
        <v>11826.54</v>
      </c>
      <c r="G1507" s="8"/>
      <c r="H1507" s="9"/>
      <c r="I1507" s="9"/>
      <c r="J1507" s="17">
        <f>E1507-F1507</f>
        <v>2533.8099999999995</v>
      </c>
      <c r="K1507" s="9">
        <f>50.06*12</f>
        <v>600.72</v>
      </c>
      <c r="L1507" s="9"/>
      <c r="M1507" s="9"/>
    </row>
    <row r="1508" spans="1:13" ht="12.75">
      <c r="A1508" s="1" t="s">
        <v>13</v>
      </c>
      <c r="B1508" s="5" t="s">
        <v>102</v>
      </c>
      <c r="C1508" s="5" t="s">
        <v>77</v>
      </c>
      <c r="D1508" s="5" t="s">
        <v>33</v>
      </c>
      <c r="E1508" s="16">
        <v>975.12</v>
      </c>
      <c r="F1508" s="16">
        <v>857.99</v>
      </c>
      <c r="G1508" s="8"/>
      <c r="H1508" s="9"/>
      <c r="I1508" s="9"/>
      <c r="J1508" s="17">
        <f>E1508-F1508</f>
        <v>117.13</v>
      </c>
      <c r="K1508" s="9"/>
      <c r="L1508" s="9"/>
      <c r="M1508" s="9"/>
    </row>
    <row r="1509" spans="1:13" ht="12.75">
      <c r="A1509" s="1" t="s">
        <v>13</v>
      </c>
      <c r="B1509" s="5" t="s">
        <v>102</v>
      </c>
      <c r="C1509" s="5" t="s">
        <v>77</v>
      </c>
      <c r="D1509" s="5" t="s">
        <v>37</v>
      </c>
      <c r="E1509" s="16">
        <v>101648</v>
      </c>
      <c r="F1509" s="16">
        <v>87286.83</v>
      </c>
      <c r="G1509" s="8"/>
      <c r="H1509" s="9"/>
      <c r="I1509" s="9"/>
      <c r="J1509" s="17">
        <f>E1509-F1509</f>
        <v>14361.169999999998</v>
      </c>
      <c r="K1509" s="9"/>
      <c r="L1509" s="9"/>
      <c r="M1509" s="9"/>
    </row>
    <row r="1510" spans="2:13" ht="12.75">
      <c r="B1510" s="5"/>
      <c r="C1510" s="5"/>
      <c r="D1510" s="10" t="s">
        <v>38</v>
      </c>
      <c r="E1510" s="11">
        <f>E1492+E1493+E1494+E1495+E1496+E1497+E1498+E1500+E1501+E1502+E1505+E1508</f>
        <v>35961.240000000005</v>
      </c>
      <c r="F1510" s="11">
        <f>F1492+F1493+F1494+F1495+F1496+F1497+F1498+F1500+F1501+F1502+F1505+F1508</f>
        <v>31660.750000000004</v>
      </c>
      <c r="G1510" s="8"/>
      <c r="H1510" s="9"/>
      <c r="I1510" s="9"/>
      <c r="J1510" s="17">
        <f>E1510-F1510</f>
        <v>4300.490000000002</v>
      </c>
      <c r="K1510" s="9"/>
      <c r="L1510" s="9"/>
      <c r="M1510" s="9"/>
    </row>
    <row r="1511" spans="2:13" ht="12.75">
      <c r="B1511" s="5"/>
      <c r="C1511" s="5"/>
      <c r="D1511" s="10" t="s">
        <v>51</v>
      </c>
      <c r="E1511" s="11">
        <f>E1510+E1504+E1503</f>
        <v>62827.020000000004</v>
      </c>
      <c r="F1511" s="11">
        <f>F1510+F1504+F1503</f>
        <v>55308.55</v>
      </c>
      <c r="G1511" s="8"/>
      <c r="H1511" s="9"/>
      <c r="I1511" s="9"/>
      <c r="J1511" s="17">
        <f>E1511-F1511</f>
        <v>7518.470000000001</v>
      </c>
      <c r="K1511" s="9"/>
      <c r="L1511" s="9"/>
      <c r="M1511" s="9"/>
    </row>
    <row r="1512" spans="1:13" ht="12.75">
      <c r="A1512" s="1" t="s">
        <v>13</v>
      </c>
      <c r="B1512" s="5" t="s">
        <v>102</v>
      </c>
      <c r="C1512" s="5" t="s">
        <v>65</v>
      </c>
      <c r="D1512" s="5" t="s">
        <v>16</v>
      </c>
      <c r="E1512" s="16">
        <v>6004.74</v>
      </c>
      <c r="F1512" s="16">
        <v>4952.86</v>
      </c>
      <c r="G1512" s="8"/>
      <c r="H1512" s="9"/>
      <c r="I1512" s="9"/>
      <c r="J1512" s="17">
        <f>E1512-F1512</f>
        <v>1051.88</v>
      </c>
      <c r="K1512" s="9"/>
      <c r="L1512" s="9"/>
      <c r="M1512" s="9"/>
    </row>
    <row r="1513" spans="1:13" ht="12.75">
      <c r="A1513" s="1" t="s">
        <v>13</v>
      </c>
      <c r="B1513" s="5" t="s">
        <v>102</v>
      </c>
      <c r="C1513" s="5" t="s">
        <v>65</v>
      </c>
      <c r="D1513" s="5" t="s">
        <v>49</v>
      </c>
      <c r="E1513" s="16">
        <v>572.64</v>
      </c>
      <c r="F1513" s="16">
        <v>472.43</v>
      </c>
      <c r="G1513" s="8"/>
      <c r="H1513" s="9"/>
      <c r="I1513" s="9"/>
      <c r="J1513" s="17">
        <f>E1513-F1513</f>
        <v>100.20999999999998</v>
      </c>
      <c r="K1513" s="9"/>
      <c r="L1513" s="9"/>
      <c r="M1513" s="9"/>
    </row>
    <row r="1514" spans="1:13" ht="12.75">
      <c r="A1514" s="1" t="s">
        <v>13</v>
      </c>
      <c r="B1514" s="5" t="s">
        <v>102</v>
      </c>
      <c r="C1514" s="5" t="s">
        <v>65</v>
      </c>
      <c r="D1514" s="5" t="s">
        <v>50</v>
      </c>
      <c r="E1514" s="16">
        <v>801.72</v>
      </c>
      <c r="F1514" s="16">
        <v>662.01</v>
      </c>
      <c r="G1514" s="8"/>
      <c r="H1514" s="9"/>
      <c r="I1514" s="9"/>
      <c r="J1514" s="17">
        <f>E1514-F1514</f>
        <v>139.71000000000004</v>
      </c>
      <c r="K1514" s="9"/>
      <c r="L1514" s="9"/>
      <c r="M1514" s="9"/>
    </row>
    <row r="1515" spans="1:13" ht="12.75">
      <c r="A1515" s="1" t="s">
        <v>13</v>
      </c>
      <c r="B1515" s="5" t="s">
        <v>102</v>
      </c>
      <c r="C1515" s="5" t="s">
        <v>65</v>
      </c>
      <c r="D1515" s="5" t="s">
        <v>17</v>
      </c>
      <c r="E1515" s="16">
        <v>1652.52</v>
      </c>
      <c r="F1515" s="16">
        <v>1363.09</v>
      </c>
      <c r="G1515" s="8"/>
      <c r="H1515" s="9"/>
      <c r="I1515" s="9"/>
      <c r="J1515" s="17">
        <f>E1515-F1515</f>
        <v>289.43000000000006</v>
      </c>
      <c r="K1515" s="9"/>
      <c r="L1515" s="9"/>
      <c r="M1515" s="9"/>
    </row>
    <row r="1516" spans="1:13" ht="12.75">
      <c r="A1516" s="1" t="s">
        <v>13</v>
      </c>
      <c r="B1516" s="5" t="s">
        <v>102</v>
      </c>
      <c r="C1516" s="5" t="s">
        <v>65</v>
      </c>
      <c r="D1516" s="5" t="s">
        <v>18</v>
      </c>
      <c r="E1516" s="16">
        <v>1587.12</v>
      </c>
      <c r="F1516" s="16">
        <v>1308.98</v>
      </c>
      <c r="G1516" s="8"/>
      <c r="H1516" s="9"/>
      <c r="I1516" s="9"/>
      <c r="J1516" s="17">
        <f>E1516-F1516</f>
        <v>278.1399999999999</v>
      </c>
      <c r="K1516" s="9"/>
      <c r="L1516" s="9"/>
      <c r="M1516" s="9"/>
    </row>
    <row r="1517" spans="1:13" ht="12.75">
      <c r="A1517" s="1" t="s">
        <v>13</v>
      </c>
      <c r="B1517" s="5" t="s">
        <v>102</v>
      </c>
      <c r="C1517" s="5" t="s">
        <v>65</v>
      </c>
      <c r="D1517" s="5" t="s">
        <v>19</v>
      </c>
      <c r="E1517" s="16">
        <v>768.96</v>
      </c>
      <c r="F1517" s="16">
        <v>634.89</v>
      </c>
      <c r="G1517" s="8"/>
      <c r="H1517" s="9"/>
      <c r="I1517" s="9"/>
      <c r="J1517" s="17">
        <f>E1517-F1517</f>
        <v>134.07000000000005</v>
      </c>
      <c r="K1517" s="9"/>
      <c r="L1517" s="9"/>
      <c r="M1517" s="9"/>
    </row>
    <row r="1518" spans="1:13" ht="12.75">
      <c r="A1518" s="1" t="s">
        <v>13</v>
      </c>
      <c r="B1518" s="5" t="s">
        <v>102</v>
      </c>
      <c r="C1518" s="5" t="s">
        <v>65</v>
      </c>
      <c r="D1518" s="5" t="s">
        <v>21</v>
      </c>
      <c r="E1518" s="16">
        <v>23414.68</v>
      </c>
      <c r="F1518" s="16">
        <v>19180.95</v>
      </c>
      <c r="G1518" s="8"/>
      <c r="H1518" s="9"/>
      <c r="I1518" s="9"/>
      <c r="J1518" s="17">
        <f>E1518-F1518</f>
        <v>4233.73</v>
      </c>
      <c r="K1518" s="9">
        <f>K1526</f>
        <v>627.84</v>
      </c>
      <c r="L1518" s="9"/>
      <c r="M1518" s="9"/>
    </row>
    <row r="1519" spans="1:13" ht="12.75">
      <c r="A1519" s="1" t="s">
        <v>13</v>
      </c>
      <c r="B1519" s="5" t="s">
        <v>102</v>
      </c>
      <c r="C1519" s="5" t="s">
        <v>65</v>
      </c>
      <c r="D1519" s="5" t="s">
        <v>22</v>
      </c>
      <c r="E1519" s="16">
        <v>850.86</v>
      </c>
      <c r="F1519" s="16">
        <v>701.13</v>
      </c>
      <c r="G1519" s="8"/>
      <c r="H1519" s="9"/>
      <c r="I1519" s="9"/>
      <c r="J1519" s="17">
        <f>E1519-F1519</f>
        <v>149.73000000000002</v>
      </c>
      <c r="K1519" s="9"/>
      <c r="L1519" s="9"/>
      <c r="M1519" s="9"/>
    </row>
    <row r="1520" spans="1:13" ht="12.75">
      <c r="A1520" s="1" t="s">
        <v>13</v>
      </c>
      <c r="B1520" s="5" t="s">
        <v>102</v>
      </c>
      <c r="C1520" s="5" t="s">
        <v>65</v>
      </c>
      <c r="D1520" s="5" t="s">
        <v>24</v>
      </c>
      <c r="E1520" s="16">
        <v>16.44</v>
      </c>
      <c r="F1520" s="16">
        <v>15.21</v>
      </c>
      <c r="G1520" s="8"/>
      <c r="H1520" s="9"/>
      <c r="I1520" s="9"/>
      <c r="J1520" s="17">
        <f>E1520-F1520</f>
        <v>1.2300000000000004</v>
      </c>
      <c r="K1520" s="9"/>
      <c r="L1520" s="9"/>
      <c r="M1520" s="9"/>
    </row>
    <row r="1521" spans="1:13" ht="12.75">
      <c r="A1521" s="1" t="s">
        <v>13</v>
      </c>
      <c r="B1521" s="5" t="s">
        <v>102</v>
      </c>
      <c r="C1521" s="5" t="s">
        <v>65</v>
      </c>
      <c r="D1521" s="5" t="s">
        <v>25</v>
      </c>
      <c r="E1521" s="16">
        <v>15920.34</v>
      </c>
      <c r="F1521" s="16">
        <v>13131.89</v>
      </c>
      <c r="G1521" s="8"/>
      <c r="H1521" s="9"/>
      <c r="I1521" s="9"/>
      <c r="J1521" s="17">
        <f>E1521-F1521</f>
        <v>2788.4500000000007</v>
      </c>
      <c r="K1521" s="9"/>
      <c r="L1521" s="9"/>
      <c r="M1521" s="9"/>
    </row>
    <row r="1522" spans="1:13" ht="12.75">
      <c r="A1522" s="1" t="s">
        <v>13</v>
      </c>
      <c r="B1522" s="5" t="s">
        <v>102</v>
      </c>
      <c r="C1522" s="5" t="s">
        <v>65</v>
      </c>
      <c r="D1522" s="10" t="s">
        <v>26</v>
      </c>
      <c r="E1522" s="11">
        <v>14382.24</v>
      </c>
      <c r="F1522" s="11">
        <v>11861.9</v>
      </c>
      <c r="G1522" s="8">
        <v>23890.56</v>
      </c>
      <c r="H1522" s="17">
        <f>E1522-G1522</f>
        <v>-9508.320000000002</v>
      </c>
      <c r="I1522" s="9"/>
      <c r="J1522" s="17">
        <f>E1522-F1522</f>
        <v>2520.34</v>
      </c>
      <c r="K1522" s="9"/>
      <c r="L1522" s="9"/>
      <c r="M1522" s="9"/>
    </row>
    <row r="1523" spans="1:13" ht="12.75">
      <c r="A1523" s="1" t="s">
        <v>13</v>
      </c>
      <c r="B1523" s="5" t="s">
        <v>102</v>
      </c>
      <c r="C1523" s="18" t="s">
        <v>65</v>
      </c>
      <c r="D1523" s="18" t="s">
        <v>28</v>
      </c>
      <c r="E1523" s="19">
        <v>11764.32</v>
      </c>
      <c r="F1523" s="19">
        <v>9701.26</v>
      </c>
      <c r="G1523" s="8"/>
      <c r="H1523" s="9"/>
      <c r="I1523" s="9"/>
      <c r="J1523" s="17">
        <f>E1523-F1523</f>
        <v>2063.0599999999995</v>
      </c>
      <c r="K1523" s="9"/>
      <c r="L1523" s="9"/>
      <c r="M1523" s="9"/>
    </row>
    <row r="1524" spans="1:13" ht="12.75">
      <c r="A1524" s="1" t="s">
        <v>13</v>
      </c>
      <c r="B1524" s="5" t="s">
        <v>102</v>
      </c>
      <c r="C1524" s="5" t="s">
        <v>65</v>
      </c>
      <c r="D1524" s="5" t="s">
        <v>54</v>
      </c>
      <c r="E1524" s="16">
        <v>5873.94</v>
      </c>
      <c r="F1524" s="16">
        <v>4844.62</v>
      </c>
      <c r="G1524" s="8"/>
      <c r="H1524" s="9"/>
      <c r="I1524" s="9"/>
      <c r="J1524" s="17">
        <f>E1524-F1524</f>
        <v>1029.3199999999997</v>
      </c>
      <c r="K1524" s="9"/>
      <c r="L1524" s="9"/>
      <c r="M1524" s="9"/>
    </row>
    <row r="1525" spans="1:13" ht="12.75">
      <c r="A1525" s="1" t="s">
        <v>13</v>
      </c>
      <c r="B1525" s="5" t="s">
        <v>102</v>
      </c>
      <c r="C1525" s="5" t="s">
        <v>65</v>
      </c>
      <c r="D1525" s="5" t="s">
        <v>29</v>
      </c>
      <c r="E1525" s="16">
        <v>141</v>
      </c>
      <c r="F1525" s="16">
        <v>116.03</v>
      </c>
      <c r="G1525" s="8"/>
      <c r="H1525" s="9"/>
      <c r="I1525" s="9"/>
      <c r="J1525" s="17">
        <f>E1525-F1525</f>
        <v>24.97</v>
      </c>
      <c r="K1525" s="9"/>
      <c r="L1525" s="9"/>
      <c r="M1525" s="9"/>
    </row>
    <row r="1526" spans="1:13" ht="12.75">
      <c r="A1526" s="1" t="s">
        <v>13</v>
      </c>
      <c r="B1526" s="5" t="s">
        <v>102</v>
      </c>
      <c r="C1526" s="5" t="s">
        <v>65</v>
      </c>
      <c r="D1526" s="5" t="s">
        <v>30</v>
      </c>
      <c r="E1526" s="16">
        <v>13828.94</v>
      </c>
      <c r="F1526" s="16">
        <v>11329.23</v>
      </c>
      <c r="G1526" s="8"/>
      <c r="H1526" s="9"/>
      <c r="I1526" s="9"/>
      <c r="J1526" s="17">
        <f>E1526-F1526</f>
        <v>2499.710000000001</v>
      </c>
      <c r="K1526" s="9">
        <f>52.32*12</f>
        <v>627.84</v>
      </c>
      <c r="L1526" s="9"/>
      <c r="M1526" s="9"/>
    </row>
    <row r="1527" spans="1:13" ht="12.75">
      <c r="A1527" s="1" t="s">
        <v>13</v>
      </c>
      <c r="B1527" s="5" t="s">
        <v>102</v>
      </c>
      <c r="C1527" s="5" t="s">
        <v>65</v>
      </c>
      <c r="D1527" s="5" t="s">
        <v>33</v>
      </c>
      <c r="E1527" s="16">
        <v>948.96</v>
      </c>
      <c r="F1527" s="16">
        <v>782.29</v>
      </c>
      <c r="G1527" s="8"/>
      <c r="H1527" s="9"/>
      <c r="I1527" s="9"/>
      <c r="J1527" s="17">
        <f>E1527-F1527</f>
        <v>166.67000000000007</v>
      </c>
      <c r="K1527" s="9"/>
      <c r="L1527" s="9"/>
      <c r="M1527" s="9"/>
    </row>
    <row r="1528" spans="1:13" ht="12.75">
      <c r="A1528" s="1" t="s">
        <v>13</v>
      </c>
      <c r="B1528" s="5" t="s">
        <v>102</v>
      </c>
      <c r="C1528" s="5" t="s">
        <v>65</v>
      </c>
      <c r="D1528" s="5" t="s">
        <v>37</v>
      </c>
      <c r="E1528" s="16">
        <v>98529.42</v>
      </c>
      <c r="F1528" s="16">
        <v>81058.77</v>
      </c>
      <c r="G1528" s="8"/>
      <c r="H1528" s="9"/>
      <c r="I1528" s="9"/>
      <c r="J1528" s="17">
        <f>E1528-F1528</f>
        <v>17470.649999999994</v>
      </c>
      <c r="K1528" s="9"/>
      <c r="L1528" s="9"/>
      <c r="M1528" s="9"/>
    </row>
    <row r="1529" spans="2:13" ht="12.75">
      <c r="B1529" s="5"/>
      <c r="C1529" s="5"/>
      <c r="D1529" s="10" t="s">
        <v>38</v>
      </c>
      <c r="E1529" s="11">
        <f>E1512+E1513+E1514+E1515+E1516+E1517+E1519+E1520+E1521+E1524+E1527</f>
        <v>34998.240000000005</v>
      </c>
      <c r="F1529" s="11">
        <f>F1512+F1513+F1514+F1515+F1516+F1517+F1519+F1520+F1521+F1524+F1527</f>
        <v>28869.399999999998</v>
      </c>
      <c r="G1529" s="8"/>
      <c r="H1529" s="9"/>
      <c r="I1529" s="9"/>
      <c r="J1529" s="17">
        <f>E1529-F1529</f>
        <v>6128.840000000007</v>
      </c>
      <c r="K1529" s="9"/>
      <c r="L1529" s="9"/>
      <c r="M1529" s="9"/>
    </row>
    <row r="1530" spans="2:13" ht="12.75">
      <c r="B1530" s="5"/>
      <c r="C1530" s="5"/>
      <c r="D1530" s="10" t="s">
        <v>51</v>
      </c>
      <c r="E1530" s="11">
        <f>E1529+E1523+E1522</f>
        <v>61144.8</v>
      </c>
      <c r="F1530" s="11">
        <f>F1529+F1523+F1522</f>
        <v>50432.56</v>
      </c>
      <c r="G1530" s="8"/>
      <c r="H1530" s="9"/>
      <c r="I1530" s="9"/>
      <c r="J1530" s="17">
        <f>E1530-F1530</f>
        <v>10712.240000000005</v>
      </c>
      <c r="K1530" s="9"/>
      <c r="L1530" s="9"/>
      <c r="M1530" s="9"/>
    </row>
    <row r="1531" spans="1:13" ht="12.75">
      <c r="A1531" s="1" t="s">
        <v>13</v>
      </c>
      <c r="B1531" s="5" t="s">
        <v>102</v>
      </c>
      <c r="C1531" s="5" t="s">
        <v>78</v>
      </c>
      <c r="D1531" s="5" t="s">
        <v>16</v>
      </c>
      <c r="E1531" s="16">
        <v>6227.22</v>
      </c>
      <c r="F1531" s="16">
        <v>5346.85</v>
      </c>
      <c r="G1531" s="8"/>
      <c r="H1531" s="9"/>
      <c r="I1531" s="9"/>
      <c r="J1531" s="17">
        <f>E1531-F1531</f>
        <v>880.3699999999999</v>
      </c>
      <c r="K1531" s="9"/>
      <c r="L1531" s="9"/>
      <c r="M1531" s="9"/>
    </row>
    <row r="1532" spans="1:13" ht="12.75">
      <c r="A1532" s="1" t="s">
        <v>13</v>
      </c>
      <c r="B1532" s="5" t="s">
        <v>102</v>
      </c>
      <c r="C1532" s="5" t="s">
        <v>78</v>
      </c>
      <c r="D1532" s="5" t="s">
        <v>49</v>
      </c>
      <c r="E1532" s="16">
        <v>593.88</v>
      </c>
      <c r="F1532" s="16">
        <v>510.02</v>
      </c>
      <c r="G1532" s="8"/>
      <c r="H1532" s="9"/>
      <c r="I1532" s="9"/>
      <c r="J1532" s="17">
        <f>E1532-F1532</f>
        <v>83.86000000000001</v>
      </c>
      <c r="K1532" s="9"/>
      <c r="L1532" s="9"/>
      <c r="M1532" s="9"/>
    </row>
    <row r="1533" spans="1:13" ht="12.75">
      <c r="A1533" s="1" t="s">
        <v>13</v>
      </c>
      <c r="B1533" s="5" t="s">
        <v>102</v>
      </c>
      <c r="C1533" s="5" t="s">
        <v>78</v>
      </c>
      <c r="D1533" s="5" t="s">
        <v>50</v>
      </c>
      <c r="E1533" s="16">
        <v>831.48</v>
      </c>
      <c r="F1533" s="16">
        <v>714.89</v>
      </c>
      <c r="G1533" s="8"/>
      <c r="H1533" s="9"/>
      <c r="I1533" s="9"/>
      <c r="J1533" s="17">
        <f>E1533-F1533</f>
        <v>116.59000000000003</v>
      </c>
      <c r="K1533" s="9"/>
      <c r="L1533" s="9"/>
      <c r="M1533" s="9"/>
    </row>
    <row r="1534" spans="1:13" ht="12.75">
      <c r="A1534" s="1" t="s">
        <v>13</v>
      </c>
      <c r="B1534" s="5" t="s">
        <v>102</v>
      </c>
      <c r="C1534" s="5" t="s">
        <v>78</v>
      </c>
      <c r="D1534" s="5" t="s">
        <v>17</v>
      </c>
      <c r="E1534" s="16">
        <v>1713.78</v>
      </c>
      <c r="F1534" s="16">
        <v>1471.57</v>
      </c>
      <c r="G1534" s="8"/>
      <c r="H1534" s="9"/>
      <c r="I1534" s="9"/>
      <c r="J1534" s="17">
        <f>E1534-F1534</f>
        <v>242.21000000000004</v>
      </c>
      <c r="K1534" s="9"/>
      <c r="L1534" s="9"/>
      <c r="M1534" s="9"/>
    </row>
    <row r="1535" spans="1:17" ht="12.75">
      <c r="A1535" s="1" t="s">
        <v>13</v>
      </c>
      <c r="B1535" s="5" t="s">
        <v>102</v>
      </c>
      <c r="C1535" s="5" t="s">
        <v>78</v>
      </c>
      <c r="D1535" s="5" t="s">
        <v>18</v>
      </c>
      <c r="E1535" s="16">
        <v>1645.92</v>
      </c>
      <c r="F1535" s="16">
        <v>1413.04</v>
      </c>
      <c r="G1535" s="8"/>
      <c r="H1535" s="9"/>
      <c r="I1535" s="9"/>
      <c r="J1535" s="17">
        <f>E1535-F1535</f>
        <v>232.8800000000001</v>
      </c>
      <c r="K1535" s="9"/>
      <c r="L1535" s="9"/>
      <c r="M1535" s="9"/>
      <c r="Q1535" s="1"/>
    </row>
    <row r="1536" spans="1:13" ht="12.75">
      <c r="A1536" s="1" t="s">
        <v>13</v>
      </c>
      <c r="B1536" s="5" t="s">
        <v>102</v>
      </c>
      <c r="C1536" s="5" t="s">
        <v>78</v>
      </c>
      <c r="D1536" s="5" t="s">
        <v>19</v>
      </c>
      <c r="E1536" s="16">
        <v>797.4</v>
      </c>
      <c r="F1536" s="16">
        <v>685.55</v>
      </c>
      <c r="G1536" s="8"/>
      <c r="H1536" s="9"/>
      <c r="I1536" s="9"/>
      <c r="J1536" s="17">
        <f>E1536-F1536</f>
        <v>111.85000000000002</v>
      </c>
      <c r="K1536" s="9"/>
      <c r="L1536" s="9"/>
      <c r="M1536" s="9"/>
    </row>
    <row r="1537" spans="1:13" ht="12.75">
      <c r="A1537" s="1" t="s">
        <v>13</v>
      </c>
      <c r="B1537" s="5" t="s">
        <v>102</v>
      </c>
      <c r="C1537" s="5" t="s">
        <v>78</v>
      </c>
      <c r="D1537" s="5" t="s">
        <v>21</v>
      </c>
      <c r="E1537" s="16">
        <v>22807.05</v>
      </c>
      <c r="F1537" s="16">
        <v>19226.58</v>
      </c>
      <c r="G1537" s="8"/>
      <c r="H1537" s="9"/>
      <c r="I1537" s="9"/>
      <c r="J1537" s="17">
        <f>E1537-F1537</f>
        <v>3580.4699999999975</v>
      </c>
      <c r="K1537" s="9">
        <f>K1545</f>
        <v>606.72</v>
      </c>
      <c r="L1537" s="9"/>
      <c r="M1537" s="9"/>
    </row>
    <row r="1538" spans="1:13" ht="12.75">
      <c r="A1538" s="1" t="s">
        <v>13</v>
      </c>
      <c r="B1538" s="5" t="s">
        <v>102</v>
      </c>
      <c r="C1538" s="5" t="s">
        <v>78</v>
      </c>
      <c r="D1538" s="5" t="s">
        <v>22</v>
      </c>
      <c r="E1538" s="16">
        <v>882.48</v>
      </c>
      <c r="F1538" s="16">
        <v>756.79</v>
      </c>
      <c r="G1538" s="8"/>
      <c r="H1538" s="9"/>
      <c r="I1538" s="9"/>
      <c r="J1538" s="17">
        <f>E1538-F1538</f>
        <v>125.69000000000005</v>
      </c>
      <c r="K1538" s="9"/>
      <c r="L1538" s="9"/>
      <c r="M1538" s="9"/>
    </row>
    <row r="1539" spans="1:13" ht="12.75">
      <c r="A1539" s="1" t="s">
        <v>13</v>
      </c>
      <c r="B1539" s="5" t="s">
        <v>102</v>
      </c>
      <c r="C1539" s="5" t="s">
        <v>78</v>
      </c>
      <c r="D1539" s="5" t="s">
        <v>24</v>
      </c>
      <c r="E1539" s="16">
        <v>16.98</v>
      </c>
      <c r="F1539" s="16">
        <v>16.75</v>
      </c>
      <c r="G1539" s="8"/>
      <c r="H1539" s="9"/>
      <c r="I1539" s="9"/>
      <c r="J1539" s="17">
        <f>E1539-F1539</f>
        <v>0.23000000000000043</v>
      </c>
      <c r="K1539" s="9"/>
      <c r="L1539" s="9"/>
      <c r="M1539" s="9"/>
    </row>
    <row r="1540" spans="1:13" ht="12.75">
      <c r="A1540" s="1" t="s">
        <v>13</v>
      </c>
      <c r="B1540" s="5" t="s">
        <v>102</v>
      </c>
      <c r="C1540" s="5" t="s">
        <v>78</v>
      </c>
      <c r="D1540" s="5" t="s">
        <v>25</v>
      </c>
      <c r="E1540" s="16">
        <v>16509.9</v>
      </c>
      <c r="F1540" s="16">
        <v>14176.24</v>
      </c>
      <c r="G1540" s="8"/>
      <c r="H1540" s="9"/>
      <c r="I1540" s="9"/>
      <c r="J1540" s="17">
        <f>E1540-F1540</f>
        <v>2333.6600000000017</v>
      </c>
      <c r="K1540" s="9"/>
      <c r="L1540" s="9"/>
      <c r="M1540" s="9"/>
    </row>
    <row r="1541" spans="1:13" ht="12.75">
      <c r="A1541" s="1" t="s">
        <v>13</v>
      </c>
      <c r="B1541" s="5" t="s">
        <v>102</v>
      </c>
      <c r="C1541" s="5" t="s">
        <v>78</v>
      </c>
      <c r="D1541" s="10" t="s">
        <v>26</v>
      </c>
      <c r="E1541" s="11">
        <v>14914.92</v>
      </c>
      <c r="F1541" s="11">
        <v>12805.03</v>
      </c>
      <c r="G1541" s="8">
        <v>6633.72</v>
      </c>
      <c r="H1541" s="17">
        <f>E1541-G1541</f>
        <v>8281.2</v>
      </c>
      <c r="I1541" s="9"/>
      <c r="J1541" s="17">
        <f>E1541-F1541</f>
        <v>2109.8899999999994</v>
      </c>
      <c r="K1541" s="9"/>
      <c r="L1541" s="9"/>
      <c r="M1541" s="9"/>
    </row>
    <row r="1542" spans="1:13" ht="12.75">
      <c r="A1542" s="1" t="s">
        <v>13</v>
      </c>
      <c r="B1542" s="5" t="s">
        <v>102</v>
      </c>
      <c r="C1542" s="18" t="s">
        <v>78</v>
      </c>
      <c r="D1542" s="18" t="s">
        <v>28</v>
      </c>
      <c r="E1542" s="19">
        <v>12199.98</v>
      </c>
      <c r="F1542" s="19">
        <v>10472.2</v>
      </c>
      <c r="G1542" s="8"/>
      <c r="H1542" s="9"/>
      <c r="I1542" s="9"/>
      <c r="J1542" s="17">
        <f>E1542-F1542</f>
        <v>1727.7799999999988</v>
      </c>
      <c r="K1542" s="9"/>
      <c r="L1542" s="9"/>
      <c r="M1542" s="9"/>
    </row>
    <row r="1543" spans="1:13" ht="12.75">
      <c r="A1543" s="1" t="s">
        <v>13</v>
      </c>
      <c r="B1543" s="5" t="s">
        <v>102</v>
      </c>
      <c r="C1543" s="5" t="s">
        <v>78</v>
      </c>
      <c r="D1543" s="5" t="s">
        <v>54</v>
      </c>
      <c r="E1543" s="16">
        <v>6091.56</v>
      </c>
      <c r="F1543" s="16">
        <v>5229.85</v>
      </c>
      <c r="G1543" s="8"/>
      <c r="H1543" s="9"/>
      <c r="I1543" s="9"/>
      <c r="J1543" s="17">
        <f>E1543-F1543</f>
        <v>861.71</v>
      </c>
      <c r="K1543" s="9"/>
      <c r="L1543" s="9"/>
      <c r="M1543" s="9"/>
    </row>
    <row r="1544" spans="1:13" ht="12.75">
      <c r="A1544" s="1" t="s">
        <v>13</v>
      </c>
      <c r="B1544" s="5" t="s">
        <v>102</v>
      </c>
      <c r="C1544" s="5" t="s">
        <v>78</v>
      </c>
      <c r="D1544" s="5" t="s">
        <v>29</v>
      </c>
      <c r="E1544" s="16">
        <v>136.38</v>
      </c>
      <c r="F1544" s="16">
        <v>116.74</v>
      </c>
      <c r="G1544" s="8"/>
      <c r="H1544" s="9"/>
      <c r="I1544" s="9"/>
      <c r="J1544" s="17">
        <f>E1544-F1544</f>
        <v>19.64</v>
      </c>
      <c r="K1544" s="9"/>
      <c r="L1544" s="9"/>
      <c r="M1544" s="9"/>
    </row>
    <row r="1545" spans="1:13" ht="12.75">
      <c r="A1545" s="1" t="s">
        <v>13</v>
      </c>
      <c r="B1545" s="5" t="s">
        <v>102</v>
      </c>
      <c r="C1545" s="5" t="s">
        <v>78</v>
      </c>
      <c r="D1545" s="5" t="s">
        <v>30</v>
      </c>
      <c r="E1545" s="16">
        <v>13470.4</v>
      </c>
      <c r="F1545" s="16">
        <v>11356.84</v>
      </c>
      <c r="G1545" s="8"/>
      <c r="H1545" s="9"/>
      <c r="I1545" s="9"/>
      <c r="J1545" s="17">
        <f>E1545-F1545</f>
        <v>2113.5599999999995</v>
      </c>
      <c r="K1545" s="9">
        <f>50.56*12</f>
        <v>606.72</v>
      </c>
      <c r="L1545" s="9"/>
      <c r="M1545" s="9"/>
    </row>
    <row r="1546" spans="1:13" ht="12.75">
      <c r="A1546" s="1" t="s">
        <v>13</v>
      </c>
      <c r="B1546" s="5" t="s">
        <v>102</v>
      </c>
      <c r="C1546" s="5" t="s">
        <v>78</v>
      </c>
      <c r="D1546" s="5" t="s">
        <v>33</v>
      </c>
      <c r="E1546" s="16">
        <v>984.12</v>
      </c>
      <c r="F1546" s="16">
        <v>844.44</v>
      </c>
      <c r="G1546" s="8"/>
      <c r="H1546" s="9"/>
      <c r="I1546" s="9"/>
      <c r="J1546" s="17">
        <f>E1546-F1546</f>
        <v>139.67999999999995</v>
      </c>
      <c r="K1546" s="9"/>
      <c r="L1546" s="9"/>
      <c r="M1546" s="9"/>
    </row>
    <row r="1547" spans="1:13" ht="12.75">
      <c r="A1547" s="1" t="s">
        <v>13</v>
      </c>
      <c r="B1547" s="5" t="s">
        <v>102</v>
      </c>
      <c r="C1547" s="5" t="s">
        <v>78</v>
      </c>
      <c r="D1547" s="5" t="s">
        <v>37</v>
      </c>
      <c r="E1547" s="16">
        <v>99823.45</v>
      </c>
      <c r="F1547" s="16">
        <v>85143.38</v>
      </c>
      <c r="G1547" s="8"/>
      <c r="H1547" s="9"/>
      <c r="I1547" s="9"/>
      <c r="J1547" s="17">
        <f>E1547-F1547</f>
        <v>14680.069999999992</v>
      </c>
      <c r="K1547" s="9"/>
      <c r="L1547" s="9"/>
      <c r="M1547" s="9"/>
    </row>
    <row r="1548" spans="2:13" ht="12.75">
      <c r="B1548" s="5"/>
      <c r="C1548" s="5"/>
      <c r="D1548" s="10" t="s">
        <v>38</v>
      </c>
      <c r="E1548" s="11">
        <f>E1531+E1532+E1533+E1534+E1535+E1536+E1538+E1539+E1540+E1543+E1546</f>
        <v>36294.72</v>
      </c>
      <c r="F1548" s="11">
        <f>F1531+F1532+F1533+F1534+F1535+F1536+F1538+F1539+F1540+F1543+F1546</f>
        <v>31165.989999999994</v>
      </c>
      <c r="G1548" s="8"/>
      <c r="H1548" s="9"/>
      <c r="I1548" s="9"/>
      <c r="J1548" s="17">
        <f>E1548-F1548</f>
        <v>5128.730000000007</v>
      </c>
      <c r="K1548" s="9"/>
      <c r="L1548" s="9"/>
      <c r="M1548" s="9"/>
    </row>
    <row r="1549" spans="2:13" ht="12.75">
      <c r="B1549" s="5"/>
      <c r="C1549" s="5"/>
      <c r="D1549" s="10" t="s">
        <v>51</v>
      </c>
      <c r="E1549" s="11">
        <f>E1548+E1542+E1541</f>
        <v>63409.619999999995</v>
      </c>
      <c r="F1549" s="11">
        <f>F1548+F1542+F1541</f>
        <v>54443.219999999994</v>
      </c>
      <c r="G1549" s="8"/>
      <c r="H1549" s="9"/>
      <c r="I1549" s="9"/>
      <c r="J1549" s="17">
        <f>E1549-F1549</f>
        <v>8966.400000000001</v>
      </c>
      <c r="K1549" s="9"/>
      <c r="L1549" s="9"/>
      <c r="M1549" s="9"/>
    </row>
    <row r="1550" spans="1:13" ht="12.75">
      <c r="A1550" s="1" t="s">
        <v>13</v>
      </c>
      <c r="B1550" s="5" t="s">
        <v>102</v>
      </c>
      <c r="C1550" s="5" t="s">
        <v>100</v>
      </c>
      <c r="D1550" s="5" t="s">
        <v>16</v>
      </c>
      <c r="E1550" s="16">
        <v>56937.06</v>
      </c>
      <c r="F1550" s="16">
        <v>49473.69</v>
      </c>
      <c r="G1550" s="8"/>
      <c r="H1550" s="9"/>
      <c r="I1550" s="9"/>
      <c r="J1550" s="17">
        <f>E1550-F1550</f>
        <v>7463.369999999995</v>
      </c>
      <c r="K1550" s="9"/>
      <c r="L1550" s="9"/>
      <c r="M1550" s="9"/>
    </row>
    <row r="1551" spans="1:13" ht="12.75">
      <c r="A1551" s="1" t="s">
        <v>13</v>
      </c>
      <c r="B1551" s="5" t="s">
        <v>102</v>
      </c>
      <c r="C1551" s="5" t="s">
        <v>100</v>
      </c>
      <c r="D1551" s="5" t="s">
        <v>41</v>
      </c>
      <c r="E1551" s="16">
        <v>10952.93</v>
      </c>
      <c r="F1551" s="16">
        <v>9259.14</v>
      </c>
      <c r="G1551" s="8"/>
      <c r="H1551" s="9"/>
      <c r="I1551" s="9"/>
      <c r="J1551" s="17">
        <f>E1551-F1551</f>
        <v>1693.7900000000009</v>
      </c>
      <c r="K1551" s="9"/>
      <c r="L1551" s="9"/>
      <c r="M1551" s="9"/>
    </row>
    <row r="1552" spans="1:13" ht="12.75">
      <c r="A1552" s="1" t="s">
        <v>13</v>
      </c>
      <c r="B1552" s="5" t="s">
        <v>102</v>
      </c>
      <c r="C1552" s="5" t="s">
        <v>100</v>
      </c>
      <c r="D1552" s="5" t="s">
        <v>49</v>
      </c>
      <c r="E1552" s="16">
        <v>5429.88</v>
      </c>
      <c r="F1552" s="16">
        <v>4718.84</v>
      </c>
      <c r="G1552" s="8"/>
      <c r="H1552" s="9"/>
      <c r="I1552" s="9"/>
      <c r="J1552" s="17">
        <f>E1552-F1552</f>
        <v>711.04</v>
      </c>
      <c r="K1552" s="9"/>
      <c r="L1552" s="9"/>
      <c r="M1552" s="9"/>
    </row>
    <row r="1553" spans="1:13" ht="12.75">
      <c r="A1553" s="1" t="s">
        <v>13</v>
      </c>
      <c r="B1553" s="5" t="s">
        <v>102</v>
      </c>
      <c r="C1553" s="5" t="s">
        <v>100</v>
      </c>
      <c r="D1553" s="5" t="s">
        <v>50</v>
      </c>
      <c r="E1553" s="16">
        <v>7602.96</v>
      </c>
      <c r="F1553" s="16">
        <v>6612.4</v>
      </c>
      <c r="G1553" s="8"/>
      <c r="H1553" s="9"/>
      <c r="I1553" s="9"/>
      <c r="J1553" s="17">
        <f>E1553-F1553</f>
        <v>990.5600000000004</v>
      </c>
      <c r="K1553" s="9"/>
      <c r="L1553" s="9"/>
      <c r="M1553" s="9"/>
    </row>
    <row r="1554" spans="1:13" ht="12.75">
      <c r="A1554" s="1" t="s">
        <v>13</v>
      </c>
      <c r="B1554" s="5" t="s">
        <v>102</v>
      </c>
      <c r="C1554" s="5" t="s">
        <v>100</v>
      </c>
      <c r="D1554" s="5" t="s">
        <v>17</v>
      </c>
      <c r="E1554" s="16">
        <v>15669.72</v>
      </c>
      <c r="F1554" s="16">
        <v>13616.02</v>
      </c>
      <c r="G1554" s="8"/>
      <c r="H1554" s="9"/>
      <c r="I1554" s="9"/>
      <c r="J1554" s="17">
        <f>E1554-F1554</f>
        <v>2053.699999999999</v>
      </c>
      <c r="K1554" s="9"/>
      <c r="L1554" s="9"/>
      <c r="M1554" s="9"/>
    </row>
    <row r="1555" spans="1:13" ht="12.75">
      <c r="A1555" s="1" t="s">
        <v>13</v>
      </c>
      <c r="B1555" s="5" t="s">
        <v>102</v>
      </c>
      <c r="C1555" s="5" t="s">
        <v>100</v>
      </c>
      <c r="D1555" s="5" t="s">
        <v>18</v>
      </c>
      <c r="E1555" s="16">
        <v>15048.9</v>
      </c>
      <c r="F1555" s="16">
        <v>13075.09</v>
      </c>
      <c r="G1555" s="8"/>
      <c r="H1555" s="9"/>
      <c r="I1555" s="9"/>
      <c r="J1555" s="17">
        <f>E1555-F1555</f>
        <v>1973.8099999999995</v>
      </c>
      <c r="K1555" s="9"/>
      <c r="L1555" s="9"/>
      <c r="M1555" s="9"/>
    </row>
    <row r="1556" spans="1:13" ht="12.75">
      <c r="A1556" s="1" t="s">
        <v>13</v>
      </c>
      <c r="B1556" s="5" t="s">
        <v>102</v>
      </c>
      <c r="C1556" s="5" t="s">
        <v>100</v>
      </c>
      <c r="D1556" s="5" t="s">
        <v>19</v>
      </c>
      <c r="E1556" s="16">
        <v>7291.8</v>
      </c>
      <c r="F1556" s="16">
        <v>6341.31</v>
      </c>
      <c r="G1556" s="8"/>
      <c r="H1556" s="9"/>
      <c r="I1556" s="9"/>
      <c r="J1556" s="17">
        <f>E1556-F1556</f>
        <v>950.4899999999998</v>
      </c>
      <c r="K1556" s="9"/>
      <c r="L1556" s="9"/>
      <c r="M1556" s="9"/>
    </row>
    <row r="1557" spans="1:13" ht="12.75">
      <c r="A1557" s="1" t="s">
        <v>13</v>
      </c>
      <c r="B1557" s="5" t="s">
        <v>102</v>
      </c>
      <c r="C1557" s="5" t="s">
        <v>100</v>
      </c>
      <c r="D1557" s="5" t="s">
        <v>20</v>
      </c>
      <c r="E1557" s="16">
        <v>1707.3</v>
      </c>
      <c r="F1557" s="16">
        <v>1474.85</v>
      </c>
      <c r="G1557" s="8"/>
      <c r="H1557" s="9"/>
      <c r="I1557" s="9"/>
      <c r="J1557" s="17">
        <f>E1557-F1557</f>
        <v>232.45000000000005</v>
      </c>
      <c r="K1557" s="9"/>
      <c r="L1557" s="9"/>
      <c r="M1557" s="9"/>
    </row>
    <row r="1558" spans="1:13" ht="12.75">
      <c r="A1558" s="1" t="s">
        <v>13</v>
      </c>
      <c r="B1558" s="5" t="s">
        <v>102</v>
      </c>
      <c r="C1558" s="5" t="s">
        <v>100</v>
      </c>
      <c r="D1558" s="5" t="s">
        <v>21</v>
      </c>
      <c r="E1558" s="16">
        <v>232369.93</v>
      </c>
      <c r="F1558" s="16">
        <v>199488.4</v>
      </c>
      <c r="G1558" s="8"/>
      <c r="H1558" s="9"/>
      <c r="I1558" s="9"/>
      <c r="J1558" s="17">
        <f>E1558-F1558</f>
        <v>32881.53</v>
      </c>
      <c r="K1558" s="9">
        <f>K1567</f>
        <v>6101.16</v>
      </c>
      <c r="L1558" s="9"/>
      <c r="M1558" s="9"/>
    </row>
    <row r="1559" spans="1:13" ht="12.75">
      <c r="A1559" s="1" t="s">
        <v>13</v>
      </c>
      <c r="B1559" s="5" t="s">
        <v>102</v>
      </c>
      <c r="C1559" s="5" t="s">
        <v>100</v>
      </c>
      <c r="D1559" s="5" t="s">
        <v>22</v>
      </c>
      <c r="E1559" s="16">
        <v>8068.38</v>
      </c>
      <c r="F1559" s="16">
        <v>7005.08</v>
      </c>
      <c r="G1559" s="8"/>
      <c r="H1559" s="9"/>
      <c r="I1559" s="9"/>
      <c r="J1559" s="17">
        <f>E1559-F1559</f>
        <v>1063.3000000000002</v>
      </c>
      <c r="K1559" s="9"/>
      <c r="L1559" s="9"/>
      <c r="M1559" s="9"/>
    </row>
    <row r="1560" spans="1:13" ht="12.75">
      <c r="A1560" s="1" t="s">
        <v>13</v>
      </c>
      <c r="B1560" s="5" t="s">
        <v>102</v>
      </c>
      <c r="C1560" s="5" t="s">
        <v>100</v>
      </c>
      <c r="D1560" s="5" t="s">
        <v>23</v>
      </c>
      <c r="E1560" s="16">
        <v>35217.36</v>
      </c>
      <c r="F1560" s="16">
        <v>30598.47</v>
      </c>
      <c r="G1560" s="8"/>
      <c r="H1560" s="9"/>
      <c r="I1560" s="9"/>
      <c r="J1560" s="17">
        <f>E1560-F1560</f>
        <v>4618.889999999999</v>
      </c>
      <c r="K1560" s="9"/>
      <c r="L1560" s="9"/>
      <c r="M1560" s="9"/>
    </row>
    <row r="1561" spans="1:13" ht="12.75">
      <c r="A1561" s="1" t="s">
        <v>13</v>
      </c>
      <c r="B1561" s="5" t="s">
        <v>102</v>
      </c>
      <c r="C1561" s="5" t="s">
        <v>100</v>
      </c>
      <c r="D1561" s="5" t="s">
        <v>24</v>
      </c>
      <c r="E1561" s="16">
        <v>155.1</v>
      </c>
      <c r="F1561" s="16">
        <v>148.33</v>
      </c>
      <c r="G1561" s="8"/>
      <c r="H1561" s="9"/>
      <c r="I1561" s="9"/>
      <c r="J1561" s="17">
        <f>E1561-F1561</f>
        <v>6.769999999999982</v>
      </c>
      <c r="K1561" s="9"/>
      <c r="L1561" s="9"/>
      <c r="M1561" s="9"/>
    </row>
    <row r="1562" spans="1:13" ht="12.75">
      <c r="A1562" s="1" t="s">
        <v>13</v>
      </c>
      <c r="B1562" s="5" t="s">
        <v>102</v>
      </c>
      <c r="C1562" s="5" t="s">
        <v>100</v>
      </c>
      <c r="D1562" s="5" t="s">
        <v>25</v>
      </c>
      <c r="E1562" s="16">
        <v>150953.34</v>
      </c>
      <c r="F1562" s="16">
        <v>131168.52</v>
      </c>
      <c r="G1562" s="8"/>
      <c r="H1562" s="9"/>
      <c r="I1562" s="9"/>
      <c r="J1562" s="17">
        <f>E1562-F1562</f>
        <v>19784.820000000007</v>
      </c>
      <c r="K1562" s="9"/>
      <c r="L1562" s="9"/>
      <c r="M1562" s="9"/>
    </row>
    <row r="1563" spans="1:13" ht="12.75">
      <c r="A1563" s="1" t="s">
        <v>13</v>
      </c>
      <c r="B1563" s="5" t="s">
        <v>102</v>
      </c>
      <c r="C1563" s="5" t="s">
        <v>100</v>
      </c>
      <c r="D1563" s="10" t="s">
        <v>26</v>
      </c>
      <c r="E1563" s="11">
        <v>122717.58</v>
      </c>
      <c r="F1563" s="11">
        <v>106640.97</v>
      </c>
      <c r="G1563" s="8">
        <v>149577.85</v>
      </c>
      <c r="H1563" s="17">
        <f>E1563-G1563</f>
        <v>-26860.270000000004</v>
      </c>
      <c r="I1563" s="9"/>
      <c r="J1563" s="17">
        <f>E1563-F1563</f>
        <v>16076.61</v>
      </c>
      <c r="K1563" s="9"/>
      <c r="L1563" s="9"/>
      <c r="M1563" s="9"/>
    </row>
    <row r="1564" spans="1:13" ht="12.75">
      <c r="A1564" s="1" t="s">
        <v>13</v>
      </c>
      <c r="B1564" s="5" t="s">
        <v>102</v>
      </c>
      <c r="C1564" s="18" t="s">
        <v>100</v>
      </c>
      <c r="D1564" s="18" t="s">
        <v>28</v>
      </c>
      <c r="E1564" s="19">
        <v>111546.84</v>
      </c>
      <c r="F1564" s="19">
        <v>96906.3</v>
      </c>
      <c r="G1564" s="8"/>
      <c r="H1564" s="9"/>
      <c r="I1564" s="9"/>
      <c r="J1564" s="17">
        <f>E1564-F1564</f>
        <v>14640.539999999994</v>
      </c>
      <c r="K1564" s="9"/>
      <c r="L1564" s="9"/>
      <c r="M1564" s="9"/>
    </row>
    <row r="1565" spans="1:13" ht="12.75">
      <c r="A1565" s="1" t="s">
        <v>13</v>
      </c>
      <c r="B1565" s="5" t="s">
        <v>102</v>
      </c>
      <c r="C1565" s="5" t="s">
        <v>100</v>
      </c>
      <c r="D1565" s="5" t="s">
        <v>54</v>
      </c>
      <c r="E1565" s="16">
        <v>55696.98</v>
      </c>
      <c r="F1565" s="16">
        <v>48392.96</v>
      </c>
      <c r="G1565" s="8"/>
      <c r="H1565" s="9"/>
      <c r="I1565" s="9"/>
      <c r="J1565" s="17">
        <f>E1565-F1565</f>
        <v>7304.020000000004</v>
      </c>
      <c r="K1565" s="9"/>
      <c r="L1565" s="9"/>
      <c r="M1565" s="9"/>
    </row>
    <row r="1566" spans="1:13" ht="12.75">
      <c r="A1566" s="1" t="s">
        <v>13</v>
      </c>
      <c r="B1566" s="5" t="s">
        <v>102</v>
      </c>
      <c r="C1566" s="5" t="s">
        <v>100</v>
      </c>
      <c r="D1566" s="5" t="s">
        <v>29</v>
      </c>
      <c r="E1566" s="16">
        <v>1213.08</v>
      </c>
      <c r="F1566" s="16">
        <v>1051.92</v>
      </c>
      <c r="G1566" s="8"/>
      <c r="H1566" s="9"/>
      <c r="I1566" s="9"/>
      <c r="J1566" s="17">
        <f>E1566-F1566</f>
        <v>161.15999999999985</v>
      </c>
      <c r="K1566" s="9"/>
      <c r="L1566" s="9"/>
      <c r="M1566" s="9"/>
    </row>
    <row r="1567" spans="1:13" ht="12.75">
      <c r="A1567" s="1" t="s">
        <v>13</v>
      </c>
      <c r="B1567" s="5" t="s">
        <v>102</v>
      </c>
      <c r="C1567" s="5" t="s">
        <v>100</v>
      </c>
      <c r="D1567" s="5" t="s">
        <v>30</v>
      </c>
      <c r="E1567" s="16">
        <v>137239.6</v>
      </c>
      <c r="F1567" s="16">
        <v>117826.94</v>
      </c>
      <c r="G1567" s="8"/>
      <c r="H1567" s="9"/>
      <c r="I1567" s="9"/>
      <c r="J1567" s="17">
        <f>E1567-F1567</f>
        <v>19412.660000000003</v>
      </c>
      <c r="K1567" s="9">
        <f>508.43*12</f>
        <v>6101.16</v>
      </c>
      <c r="L1567" s="9"/>
      <c r="M1567" s="9"/>
    </row>
    <row r="1568" spans="1:13" ht="12.75">
      <c r="A1568" s="1" t="s">
        <v>13</v>
      </c>
      <c r="B1568" s="5" t="s">
        <v>102</v>
      </c>
      <c r="C1568" s="5" t="s">
        <v>100</v>
      </c>
      <c r="D1568" s="5" t="s">
        <v>31</v>
      </c>
      <c r="E1568" s="16">
        <v>1159841.94</v>
      </c>
      <c r="F1568" s="16">
        <v>1006919.18</v>
      </c>
      <c r="G1568" s="8"/>
      <c r="H1568" s="9"/>
      <c r="I1568" s="9"/>
      <c r="J1568" s="17">
        <f>E1568-F1568</f>
        <v>152922.7599999999</v>
      </c>
      <c r="K1568" s="9"/>
      <c r="L1568" s="9"/>
      <c r="M1568" s="9"/>
    </row>
    <row r="1569" spans="1:13" ht="12.75">
      <c r="A1569" s="1" t="s">
        <v>13</v>
      </c>
      <c r="B1569" s="5" t="s">
        <v>102</v>
      </c>
      <c r="C1569" s="5" t="s">
        <v>100</v>
      </c>
      <c r="D1569" s="5" t="s">
        <v>33</v>
      </c>
      <c r="E1569" s="16">
        <v>8998.02</v>
      </c>
      <c r="F1569" s="16">
        <v>7815.14</v>
      </c>
      <c r="G1569" s="8"/>
      <c r="H1569" s="9"/>
      <c r="I1569" s="9"/>
      <c r="J1569" s="17">
        <f>E1569-F1569</f>
        <v>1182.88</v>
      </c>
      <c r="K1569" s="9"/>
      <c r="L1569" s="9"/>
      <c r="M1569" s="9"/>
    </row>
    <row r="1570" spans="1:13" ht="12.75">
      <c r="A1570" s="1" t="s">
        <v>13</v>
      </c>
      <c r="B1570" s="5" t="s">
        <v>102</v>
      </c>
      <c r="C1570" s="5" t="s">
        <v>100</v>
      </c>
      <c r="D1570" s="5" t="s">
        <v>37</v>
      </c>
      <c r="E1570" s="16">
        <v>2144658.7</v>
      </c>
      <c r="F1570" s="16">
        <v>1858533.55</v>
      </c>
      <c r="G1570" s="8"/>
      <c r="H1570" s="9"/>
      <c r="I1570" s="9"/>
      <c r="J1570" s="17">
        <f>E1570-F1570</f>
        <v>286125.15000000014</v>
      </c>
      <c r="K1570" s="9"/>
      <c r="L1570" s="9"/>
      <c r="M1570" s="9"/>
    </row>
    <row r="1571" spans="2:13" ht="12.75">
      <c r="B1571" s="5"/>
      <c r="C1571" s="5"/>
      <c r="D1571" s="10" t="s">
        <v>38</v>
      </c>
      <c r="E1571" s="11">
        <f>E1550+E1551+E1552+E1553+E1554+E1555+E1556+E1557+E1559+E1560+E1561+E1562+E1565+E1569</f>
        <v>379729.73</v>
      </c>
      <c r="F1571" s="11">
        <f>F1550+F1551+F1552+F1553+F1554+F1555+F1556+F1557+F1559+F1560+F1561+F1562+F1565+F1569</f>
        <v>329699.84</v>
      </c>
      <c r="G1571" s="8"/>
      <c r="H1571" s="9"/>
      <c r="I1571" s="9"/>
      <c r="J1571" s="17">
        <f>E1571-F1571</f>
        <v>50029.889999999956</v>
      </c>
      <c r="K1571" s="9"/>
      <c r="L1571" s="9"/>
      <c r="M1571" s="9"/>
    </row>
    <row r="1572" spans="2:13" ht="12.75">
      <c r="B1572" s="5"/>
      <c r="C1572" s="5"/>
      <c r="D1572" s="10" t="s">
        <v>51</v>
      </c>
      <c r="E1572" s="11">
        <f>E1571+E1564+E1563</f>
        <v>613994.1499999999</v>
      </c>
      <c r="F1572" s="11">
        <f>F1571+F1564+F1563</f>
        <v>533247.11</v>
      </c>
      <c r="G1572" s="8"/>
      <c r="H1572" s="9"/>
      <c r="I1572" s="9"/>
      <c r="J1572" s="17">
        <f>E1572-F1572</f>
        <v>80747.03999999992</v>
      </c>
      <c r="K1572" s="9"/>
      <c r="L1572" s="9"/>
      <c r="M1572" s="9"/>
    </row>
    <row r="1573" spans="1:13" ht="12.75">
      <c r="A1573" s="1" t="s">
        <v>13</v>
      </c>
      <c r="B1573" s="5" t="s">
        <v>102</v>
      </c>
      <c r="C1573" s="5" t="s">
        <v>103</v>
      </c>
      <c r="D1573" s="5" t="s">
        <v>16</v>
      </c>
      <c r="E1573" s="16">
        <v>6222.9</v>
      </c>
      <c r="F1573" s="16">
        <v>5475.56</v>
      </c>
      <c r="G1573" s="8"/>
      <c r="H1573" s="9"/>
      <c r="I1573" s="9"/>
      <c r="J1573" s="17">
        <f>E1573-F1573</f>
        <v>747.3399999999992</v>
      </c>
      <c r="K1573" s="9"/>
      <c r="L1573" s="9"/>
      <c r="M1573" s="9"/>
    </row>
    <row r="1574" spans="1:13" ht="12.75">
      <c r="A1574" s="1" t="s">
        <v>13</v>
      </c>
      <c r="B1574" s="5" t="s">
        <v>102</v>
      </c>
      <c r="C1574" s="5" t="s">
        <v>103</v>
      </c>
      <c r="D1574" s="5" t="s">
        <v>49</v>
      </c>
      <c r="E1574" s="16">
        <v>593.52</v>
      </c>
      <c r="F1574" s="16">
        <v>522.35</v>
      </c>
      <c r="G1574" s="8"/>
      <c r="H1574" s="9"/>
      <c r="I1574" s="9"/>
      <c r="J1574" s="17">
        <f>E1574-F1574</f>
        <v>71.16999999999996</v>
      </c>
      <c r="K1574" s="9"/>
      <c r="L1574" s="9"/>
      <c r="M1574" s="9"/>
    </row>
    <row r="1575" spans="1:13" ht="12.75">
      <c r="A1575" s="1" t="s">
        <v>13</v>
      </c>
      <c r="B1575" s="5" t="s">
        <v>102</v>
      </c>
      <c r="C1575" s="5" t="s">
        <v>103</v>
      </c>
      <c r="D1575" s="5" t="s">
        <v>50</v>
      </c>
      <c r="E1575" s="16">
        <v>830.94</v>
      </c>
      <c r="F1575" s="16">
        <v>732.01</v>
      </c>
      <c r="G1575" s="8"/>
      <c r="H1575" s="9"/>
      <c r="I1575" s="9"/>
      <c r="J1575" s="17">
        <f>E1575-F1575</f>
        <v>98.93000000000006</v>
      </c>
      <c r="K1575" s="9"/>
      <c r="L1575" s="9"/>
      <c r="M1575" s="9"/>
    </row>
    <row r="1576" spans="1:13" ht="12.75">
      <c r="A1576" s="1" t="s">
        <v>13</v>
      </c>
      <c r="B1576" s="5" t="s">
        <v>102</v>
      </c>
      <c r="C1576" s="5" t="s">
        <v>103</v>
      </c>
      <c r="D1576" s="5" t="s">
        <v>17</v>
      </c>
      <c r="E1576" s="16">
        <v>1712.58</v>
      </c>
      <c r="F1576" s="16">
        <v>1506.96</v>
      </c>
      <c r="G1576" s="8"/>
      <c r="H1576" s="9"/>
      <c r="I1576" s="9"/>
      <c r="J1576" s="17">
        <f>E1576-F1576</f>
        <v>205.6199999999999</v>
      </c>
      <c r="K1576" s="9"/>
      <c r="L1576" s="9"/>
      <c r="M1576" s="9"/>
    </row>
    <row r="1577" spans="1:13" ht="12.75">
      <c r="A1577" s="1" t="s">
        <v>13</v>
      </c>
      <c r="B1577" s="5" t="s">
        <v>102</v>
      </c>
      <c r="C1577" s="5" t="s">
        <v>103</v>
      </c>
      <c r="D1577" s="5" t="s">
        <v>18</v>
      </c>
      <c r="E1577" s="16">
        <v>1644.78</v>
      </c>
      <c r="F1577" s="16">
        <v>1447.08</v>
      </c>
      <c r="G1577" s="8"/>
      <c r="H1577" s="9"/>
      <c r="I1577" s="9"/>
      <c r="J1577" s="17">
        <f>E1577-F1577</f>
        <v>197.70000000000005</v>
      </c>
      <c r="K1577" s="9"/>
      <c r="L1577" s="9"/>
      <c r="M1577" s="9"/>
    </row>
    <row r="1578" spans="1:13" ht="12.75">
      <c r="A1578" s="1" t="s">
        <v>13</v>
      </c>
      <c r="B1578" s="5" t="s">
        <v>102</v>
      </c>
      <c r="C1578" s="5" t="s">
        <v>103</v>
      </c>
      <c r="D1578" s="5" t="s">
        <v>19</v>
      </c>
      <c r="E1578" s="16">
        <v>796.86</v>
      </c>
      <c r="F1578" s="16">
        <v>701.92</v>
      </c>
      <c r="G1578" s="8"/>
      <c r="H1578" s="9"/>
      <c r="I1578" s="9"/>
      <c r="J1578" s="17">
        <f>E1578-F1578</f>
        <v>94.94000000000005</v>
      </c>
      <c r="K1578" s="9"/>
      <c r="L1578" s="9"/>
      <c r="M1578" s="9"/>
    </row>
    <row r="1579" spans="1:13" ht="12.75">
      <c r="A1579" s="1" t="s">
        <v>13</v>
      </c>
      <c r="B1579" s="5" t="s">
        <v>102</v>
      </c>
      <c r="C1579" s="5" t="s">
        <v>103</v>
      </c>
      <c r="D1579" s="5" t="s">
        <v>21</v>
      </c>
      <c r="E1579" s="16">
        <v>17942.58</v>
      </c>
      <c r="F1579" s="16">
        <v>15487.62</v>
      </c>
      <c r="G1579" s="8"/>
      <c r="H1579" s="9"/>
      <c r="I1579" s="9"/>
      <c r="J1579" s="17">
        <f>E1579-F1579</f>
        <v>2454.960000000001</v>
      </c>
      <c r="K1579" s="9">
        <f>K1587</f>
        <v>560.88</v>
      </c>
      <c r="L1579" s="9"/>
      <c r="M1579" s="9"/>
    </row>
    <row r="1580" spans="1:13" ht="12.75">
      <c r="A1580" s="1" t="s">
        <v>13</v>
      </c>
      <c r="B1580" s="5" t="s">
        <v>102</v>
      </c>
      <c r="C1580" s="5" t="s">
        <v>103</v>
      </c>
      <c r="D1580" s="5" t="s">
        <v>22</v>
      </c>
      <c r="E1580" s="16">
        <v>881.88</v>
      </c>
      <c r="F1580" s="16">
        <v>775.15</v>
      </c>
      <c r="G1580" s="8"/>
      <c r="H1580" s="9"/>
      <c r="I1580" s="9"/>
      <c r="J1580" s="17">
        <f>E1580-F1580</f>
        <v>106.73000000000002</v>
      </c>
      <c r="K1580" s="9"/>
      <c r="L1580" s="9"/>
      <c r="M1580" s="9"/>
    </row>
    <row r="1581" spans="1:13" ht="12.75">
      <c r="A1581" s="1" t="s">
        <v>13</v>
      </c>
      <c r="B1581" s="5" t="s">
        <v>102</v>
      </c>
      <c r="C1581" s="5" t="s">
        <v>103</v>
      </c>
      <c r="D1581" s="5" t="s">
        <v>24</v>
      </c>
      <c r="E1581" s="16">
        <v>16.92</v>
      </c>
      <c r="F1581" s="16">
        <v>16.82</v>
      </c>
      <c r="G1581" s="8"/>
      <c r="H1581" s="9"/>
      <c r="I1581" s="9"/>
      <c r="J1581" s="17">
        <f>E1581-F1581</f>
        <v>0.10000000000000142</v>
      </c>
      <c r="K1581" s="9"/>
      <c r="L1581" s="9"/>
      <c r="M1581" s="9"/>
    </row>
    <row r="1582" spans="1:13" ht="12.75">
      <c r="A1582" s="1" t="s">
        <v>13</v>
      </c>
      <c r="B1582" s="5" t="s">
        <v>102</v>
      </c>
      <c r="C1582" s="5" t="s">
        <v>103</v>
      </c>
      <c r="D1582" s="5" t="s">
        <v>25</v>
      </c>
      <c r="E1582" s="16">
        <v>16498.14</v>
      </c>
      <c r="F1582" s="16">
        <v>14517.1</v>
      </c>
      <c r="G1582" s="8"/>
      <c r="H1582" s="9"/>
      <c r="I1582" s="9"/>
      <c r="J1582" s="17">
        <f>E1582-F1582</f>
        <v>1981.039999999999</v>
      </c>
      <c r="K1582" s="9"/>
      <c r="L1582" s="9"/>
      <c r="M1582" s="9"/>
    </row>
    <row r="1583" spans="1:13" ht="12.75">
      <c r="A1583" s="1" t="s">
        <v>13</v>
      </c>
      <c r="B1583" s="5" t="s">
        <v>102</v>
      </c>
      <c r="C1583" s="5" t="s">
        <v>103</v>
      </c>
      <c r="D1583" s="10" t="s">
        <v>26</v>
      </c>
      <c r="E1583" s="11">
        <v>14904.3</v>
      </c>
      <c r="F1583" s="11">
        <v>13113.14</v>
      </c>
      <c r="G1583" s="8">
        <v>39402.07</v>
      </c>
      <c r="H1583" s="17">
        <f>E1583-G1583</f>
        <v>-24497.77</v>
      </c>
      <c r="I1583" s="9"/>
      <c r="J1583" s="17">
        <f>E1583-F1583</f>
        <v>1791.1599999999999</v>
      </c>
      <c r="K1583" s="9"/>
      <c r="L1583" s="9"/>
      <c r="M1583" s="9"/>
    </row>
    <row r="1584" spans="1:13" ht="12.75">
      <c r="A1584" s="1" t="s">
        <v>13</v>
      </c>
      <c r="B1584" s="5" t="s">
        <v>102</v>
      </c>
      <c r="C1584" s="18" t="s">
        <v>103</v>
      </c>
      <c r="D1584" s="18" t="s">
        <v>28</v>
      </c>
      <c r="E1584" s="19">
        <v>12191.34</v>
      </c>
      <c r="F1584" s="19">
        <v>10724.49</v>
      </c>
      <c r="G1584" s="8"/>
      <c r="H1584" s="9"/>
      <c r="I1584" s="9"/>
      <c r="J1584" s="17">
        <f>E1584-F1584</f>
        <v>1466.8500000000004</v>
      </c>
      <c r="K1584" s="9"/>
      <c r="L1584" s="9"/>
      <c r="M1584" s="9"/>
    </row>
    <row r="1585" spans="1:13" ht="12.75">
      <c r="A1585" s="1" t="s">
        <v>13</v>
      </c>
      <c r="B1585" s="5" t="s">
        <v>102</v>
      </c>
      <c r="C1585" s="5" t="s">
        <v>103</v>
      </c>
      <c r="D1585" s="5" t="s">
        <v>54</v>
      </c>
      <c r="E1585" s="16">
        <v>6087.3</v>
      </c>
      <c r="F1585" s="16">
        <v>5355.78</v>
      </c>
      <c r="G1585" s="8"/>
      <c r="H1585" s="9"/>
      <c r="I1585" s="9"/>
      <c r="J1585" s="17">
        <f>E1585-F1585</f>
        <v>731.5200000000004</v>
      </c>
      <c r="K1585" s="9"/>
      <c r="L1585" s="9"/>
      <c r="M1585" s="9"/>
    </row>
    <row r="1586" spans="1:13" ht="12.75">
      <c r="A1586" s="1" t="s">
        <v>13</v>
      </c>
      <c r="B1586" s="5" t="s">
        <v>102</v>
      </c>
      <c r="C1586" s="5" t="s">
        <v>103</v>
      </c>
      <c r="D1586" s="5" t="s">
        <v>29</v>
      </c>
      <c r="E1586" s="16">
        <v>136.32</v>
      </c>
      <c r="F1586" s="16">
        <v>119.65</v>
      </c>
      <c r="G1586" s="8"/>
      <c r="H1586" s="9"/>
      <c r="I1586" s="9"/>
      <c r="J1586" s="17">
        <f>E1586-F1586</f>
        <v>16.669999999999987</v>
      </c>
      <c r="K1586" s="9"/>
      <c r="L1586" s="9"/>
      <c r="M1586" s="9"/>
    </row>
    <row r="1587" spans="1:13" ht="12.75">
      <c r="A1587" s="1" t="s">
        <v>13</v>
      </c>
      <c r="B1587" s="5" t="s">
        <v>102</v>
      </c>
      <c r="C1587" s="5" t="s">
        <v>103</v>
      </c>
      <c r="D1587" s="5" t="s">
        <v>30</v>
      </c>
      <c r="E1587" s="16">
        <v>10596.99</v>
      </c>
      <c r="F1587" s="16">
        <v>9147.87</v>
      </c>
      <c r="G1587" s="8"/>
      <c r="H1587" s="9"/>
      <c r="I1587" s="9"/>
      <c r="J1587" s="17">
        <f>E1587-F1587</f>
        <v>1449.119999999999</v>
      </c>
      <c r="K1587" s="9">
        <f>46.74*12</f>
        <v>560.88</v>
      </c>
      <c r="L1587" s="9"/>
      <c r="M1587" s="9"/>
    </row>
    <row r="1588" spans="1:13" ht="12.75">
      <c r="A1588" s="1" t="s">
        <v>13</v>
      </c>
      <c r="B1588" s="5" t="s">
        <v>102</v>
      </c>
      <c r="C1588" s="5" t="s">
        <v>103</v>
      </c>
      <c r="D1588" s="5" t="s">
        <v>33</v>
      </c>
      <c r="E1588" s="16">
        <v>983.46</v>
      </c>
      <c r="F1588" s="16">
        <v>864.86</v>
      </c>
      <c r="G1588" s="8"/>
      <c r="H1588" s="9"/>
      <c r="I1588" s="9"/>
      <c r="J1588" s="17">
        <f>E1588-F1588</f>
        <v>118.60000000000002</v>
      </c>
      <c r="K1588" s="9"/>
      <c r="L1588" s="9"/>
      <c r="M1588" s="9"/>
    </row>
    <row r="1589" spans="1:13" ht="12.75">
      <c r="A1589" s="1" t="s">
        <v>13</v>
      </c>
      <c r="B1589" s="5" t="s">
        <v>102</v>
      </c>
      <c r="C1589" s="5" t="s">
        <v>103</v>
      </c>
      <c r="D1589" s="5" t="s">
        <v>37</v>
      </c>
      <c r="E1589" s="16">
        <v>92040.81</v>
      </c>
      <c r="F1589" s="16">
        <v>80508.36</v>
      </c>
      <c r="G1589" s="8"/>
      <c r="H1589" s="9"/>
      <c r="I1589" s="9"/>
      <c r="J1589" s="17">
        <f>E1589-F1589</f>
        <v>11532.449999999997</v>
      </c>
      <c r="K1589" s="9"/>
      <c r="L1589" s="9"/>
      <c r="M1589" s="9"/>
    </row>
    <row r="1590" spans="2:13" ht="12.75">
      <c r="B1590" s="5"/>
      <c r="C1590" s="5"/>
      <c r="D1590" s="10" t="s">
        <v>38</v>
      </c>
      <c r="E1590" s="11">
        <f>E1573+E1574+E1575+E1576+E1577+E1578+E1580+E1581+E1582+E1585+E1588</f>
        <v>36269.28</v>
      </c>
      <c r="F1590" s="11">
        <f>F1573+F1574+F1575+F1576+F1577+F1578+F1580+F1581+F1582+F1585+F1588</f>
        <v>31915.59</v>
      </c>
      <c r="G1590" s="8"/>
      <c r="H1590" s="9"/>
      <c r="I1590" s="9"/>
      <c r="J1590" s="17">
        <f>E1590-F1590</f>
        <v>4353.689999999999</v>
      </c>
      <c r="K1590" s="9"/>
      <c r="L1590" s="9"/>
      <c r="M1590" s="9"/>
    </row>
    <row r="1591" spans="2:13" ht="12.75">
      <c r="B1591" s="5"/>
      <c r="C1591" s="5"/>
      <c r="D1591" s="10" t="s">
        <v>51</v>
      </c>
      <c r="E1591" s="11">
        <f>E1590+E1584+E1583</f>
        <v>63364.92</v>
      </c>
      <c r="F1591" s="11">
        <f>F1590+F1584+F1583</f>
        <v>55753.22</v>
      </c>
      <c r="G1591" s="8"/>
      <c r="H1591" s="9"/>
      <c r="I1591" s="9"/>
      <c r="J1591" s="17">
        <f>E1591-F1591</f>
        <v>7611.699999999997</v>
      </c>
      <c r="K1591" s="9"/>
      <c r="L1591" s="9"/>
      <c r="M1591" s="9"/>
    </row>
    <row r="1592" spans="1:13" ht="12.75">
      <c r="A1592" s="1" t="s">
        <v>13</v>
      </c>
      <c r="B1592" s="5" t="s">
        <v>102</v>
      </c>
      <c r="C1592" s="5" t="s">
        <v>101</v>
      </c>
      <c r="D1592" s="5" t="s">
        <v>16</v>
      </c>
      <c r="E1592" s="16">
        <v>56820.32</v>
      </c>
      <c r="F1592" s="16">
        <v>48566.88</v>
      </c>
      <c r="G1592" s="8"/>
      <c r="H1592" s="9"/>
      <c r="I1592" s="9"/>
      <c r="J1592" s="17">
        <f>E1592-F1592</f>
        <v>8253.440000000002</v>
      </c>
      <c r="K1592" s="9"/>
      <c r="L1592" s="9"/>
      <c r="M1592" s="9"/>
    </row>
    <row r="1593" spans="1:13" ht="12.75">
      <c r="A1593" s="1" t="s">
        <v>13</v>
      </c>
      <c r="B1593" s="5" t="s">
        <v>102</v>
      </c>
      <c r="C1593" s="5" t="s">
        <v>101</v>
      </c>
      <c r="D1593" s="5" t="s">
        <v>41</v>
      </c>
      <c r="E1593" s="16">
        <v>3761.64</v>
      </c>
      <c r="F1593" s="16">
        <v>3183.7</v>
      </c>
      <c r="G1593" s="8"/>
      <c r="H1593" s="9"/>
      <c r="I1593" s="9"/>
      <c r="J1593" s="17">
        <f>E1593-F1593</f>
        <v>577.94</v>
      </c>
      <c r="K1593" s="9"/>
      <c r="L1593" s="9"/>
      <c r="M1593" s="9"/>
    </row>
    <row r="1594" spans="1:13" ht="12.75">
      <c r="A1594" s="1" t="s">
        <v>13</v>
      </c>
      <c r="B1594" s="5" t="s">
        <v>102</v>
      </c>
      <c r="C1594" s="5" t="s">
        <v>101</v>
      </c>
      <c r="D1594" s="5" t="s">
        <v>49</v>
      </c>
      <c r="E1594" s="16">
        <v>5418.94</v>
      </c>
      <c r="F1594" s="16">
        <v>4632.6</v>
      </c>
      <c r="G1594" s="8"/>
      <c r="H1594" s="9"/>
      <c r="I1594" s="9"/>
      <c r="J1594" s="17">
        <f>E1594-F1594</f>
        <v>786.3399999999992</v>
      </c>
      <c r="K1594" s="9"/>
      <c r="L1594" s="9"/>
      <c r="M1594" s="9"/>
    </row>
    <row r="1595" spans="1:13" ht="12.75">
      <c r="A1595" s="1" t="s">
        <v>13</v>
      </c>
      <c r="B1595" s="5" t="s">
        <v>102</v>
      </c>
      <c r="C1595" s="5" t="s">
        <v>101</v>
      </c>
      <c r="D1595" s="5" t="s">
        <v>50</v>
      </c>
      <c r="E1595" s="16">
        <v>7587.18</v>
      </c>
      <c r="F1595" s="16">
        <v>6492.17</v>
      </c>
      <c r="G1595" s="8"/>
      <c r="H1595" s="9"/>
      <c r="I1595" s="9"/>
      <c r="J1595" s="17">
        <f>E1595-F1595</f>
        <v>1095.0100000000002</v>
      </c>
      <c r="K1595" s="9"/>
      <c r="L1595" s="9"/>
      <c r="M1595" s="9"/>
    </row>
    <row r="1596" spans="1:13" ht="12.75">
      <c r="A1596" s="1" t="s">
        <v>13</v>
      </c>
      <c r="B1596" s="5" t="s">
        <v>102</v>
      </c>
      <c r="C1596" s="5" t="s">
        <v>101</v>
      </c>
      <c r="D1596" s="5" t="s">
        <v>17</v>
      </c>
      <c r="E1596" s="16">
        <v>15637.56</v>
      </c>
      <c r="F1596" s="16">
        <v>13366.54</v>
      </c>
      <c r="G1596" s="8"/>
      <c r="H1596" s="9"/>
      <c r="I1596" s="9"/>
      <c r="J1596" s="17">
        <f>E1596-F1596</f>
        <v>2271.0199999999986</v>
      </c>
      <c r="K1596" s="9"/>
      <c r="L1596" s="9"/>
      <c r="M1596" s="9"/>
    </row>
    <row r="1597" spans="1:13" ht="12.75">
      <c r="A1597" s="1" t="s">
        <v>13</v>
      </c>
      <c r="B1597" s="5" t="s">
        <v>102</v>
      </c>
      <c r="C1597" s="5" t="s">
        <v>101</v>
      </c>
      <c r="D1597" s="5" t="s">
        <v>18</v>
      </c>
      <c r="E1597" s="16">
        <v>15018.18</v>
      </c>
      <c r="F1597" s="16">
        <v>12835.36</v>
      </c>
      <c r="G1597" s="8"/>
      <c r="H1597" s="9"/>
      <c r="I1597" s="9"/>
      <c r="J1597" s="17">
        <f>E1597-F1597</f>
        <v>2182.8199999999997</v>
      </c>
      <c r="K1597" s="9"/>
      <c r="L1597" s="9"/>
      <c r="M1597" s="9"/>
    </row>
    <row r="1598" spans="1:13" ht="12.75">
      <c r="A1598" s="1" t="s">
        <v>13</v>
      </c>
      <c r="B1598" s="5" t="s">
        <v>102</v>
      </c>
      <c r="C1598" s="5" t="s">
        <v>101</v>
      </c>
      <c r="D1598" s="5" t="s">
        <v>19</v>
      </c>
      <c r="E1598" s="16">
        <v>7276.6</v>
      </c>
      <c r="F1598" s="16">
        <v>6225.83</v>
      </c>
      <c r="G1598" s="8"/>
      <c r="H1598" s="9"/>
      <c r="I1598" s="9"/>
      <c r="J1598" s="17">
        <f>E1598-F1598</f>
        <v>1050.7700000000004</v>
      </c>
      <c r="K1598" s="9"/>
      <c r="L1598" s="9"/>
      <c r="M1598" s="9"/>
    </row>
    <row r="1599" spans="1:13" ht="12.75">
      <c r="A1599" s="1" t="s">
        <v>13</v>
      </c>
      <c r="B1599" s="5" t="s">
        <v>102</v>
      </c>
      <c r="C1599" s="5" t="s">
        <v>101</v>
      </c>
      <c r="D1599" s="5" t="s">
        <v>20</v>
      </c>
      <c r="E1599" s="16">
        <v>1704.06</v>
      </c>
      <c r="F1599" s="16">
        <v>1446.42</v>
      </c>
      <c r="G1599" s="8"/>
      <c r="H1599" s="9"/>
      <c r="I1599" s="9"/>
      <c r="J1599" s="17">
        <f>E1599-F1599</f>
        <v>257.6399999999999</v>
      </c>
      <c r="K1599" s="9"/>
      <c r="L1599" s="9"/>
      <c r="M1599" s="9"/>
    </row>
    <row r="1600" spans="1:13" ht="12.75">
      <c r="A1600" s="1" t="s">
        <v>13</v>
      </c>
      <c r="B1600" s="5" t="s">
        <v>102</v>
      </c>
      <c r="C1600" s="5" t="s">
        <v>101</v>
      </c>
      <c r="D1600" s="5" t="s">
        <v>21</v>
      </c>
      <c r="E1600" s="16">
        <v>252574.95</v>
      </c>
      <c r="F1600" s="16">
        <v>200092.38</v>
      </c>
      <c r="G1600" s="8"/>
      <c r="H1600" s="9"/>
      <c r="I1600" s="9"/>
      <c r="J1600" s="17">
        <f>E1600-F1600</f>
        <v>52482.57000000001</v>
      </c>
      <c r="K1600" s="9">
        <f>K1609</f>
        <v>7095.960000000001</v>
      </c>
      <c r="L1600" s="9"/>
      <c r="M1600" s="9"/>
    </row>
    <row r="1601" spans="1:13" ht="12.75">
      <c r="A1601" s="1" t="s">
        <v>13</v>
      </c>
      <c r="B1601" s="5" t="s">
        <v>102</v>
      </c>
      <c r="C1601" s="5" t="s">
        <v>101</v>
      </c>
      <c r="D1601" s="5" t="s">
        <v>22</v>
      </c>
      <c r="E1601" s="16">
        <v>8052</v>
      </c>
      <c r="F1601" s="16">
        <v>6875.73</v>
      </c>
      <c r="G1601" s="8"/>
      <c r="H1601" s="9"/>
      <c r="I1601" s="9"/>
      <c r="J1601" s="17">
        <f>E1601-F1601</f>
        <v>1176.2700000000004</v>
      </c>
      <c r="K1601" s="9"/>
      <c r="L1601" s="9"/>
      <c r="M1601" s="9"/>
    </row>
    <row r="1602" spans="1:13" ht="12.75">
      <c r="A1602" s="1" t="s">
        <v>13</v>
      </c>
      <c r="B1602" s="5" t="s">
        <v>102</v>
      </c>
      <c r="C1602" s="5" t="s">
        <v>101</v>
      </c>
      <c r="D1602" s="5" t="s">
        <v>23</v>
      </c>
      <c r="E1602" s="16">
        <v>35145.3</v>
      </c>
      <c r="F1602" s="16">
        <v>30037.3</v>
      </c>
      <c r="G1602" s="8"/>
      <c r="H1602" s="9"/>
      <c r="I1602" s="9"/>
      <c r="J1602" s="17">
        <f>E1602-F1602</f>
        <v>5108.000000000004</v>
      </c>
      <c r="K1602" s="9"/>
      <c r="L1602" s="9"/>
      <c r="M1602" s="9"/>
    </row>
    <row r="1603" spans="1:13" ht="12.75">
      <c r="A1603" s="1" t="s">
        <v>13</v>
      </c>
      <c r="B1603" s="5" t="s">
        <v>102</v>
      </c>
      <c r="C1603" s="5" t="s">
        <v>101</v>
      </c>
      <c r="D1603" s="5" t="s">
        <v>24</v>
      </c>
      <c r="E1603" s="16">
        <v>154.86</v>
      </c>
      <c r="F1603" s="16">
        <v>148.1</v>
      </c>
      <c r="G1603" s="8"/>
      <c r="H1603" s="9"/>
      <c r="I1603" s="9"/>
      <c r="J1603" s="17">
        <f>E1603-F1603</f>
        <v>6.760000000000019</v>
      </c>
      <c r="K1603" s="9"/>
      <c r="L1603" s="9"/>
      <c r="M1603" s="9"/>
    </row>
    <row r="1604" spans="1:13" ht="12.75">
      <c r="A1604" s="1" t="s">
        <v>13</v>
      </c>
      <c r="B1604" s="5" t="s">
        <v>102</v>
      </c>
      <c r="C1604" s="5" t="s">
        <v>101</v>
      </c>
      <c r="D1604" s="5" t="s">
        <v>25</v>
      </c>
      <c r="E1604" s="16">
        <v>150643.98</v>
      </c>
      <c r="F1604" s="16">
        <v>128764.82</v>
      </c>
      <c r="G1604" s="8"/>
      <c r="H1604" s="9"/>
      <c r="I1604" s="9"/>
      <c r="J1604" s="17">
        <f>E1604-F1604</f>
        <v>21879.160000000003</v>
      </c>
      <c r="K1604" s="9"/>
      <c r="L1604" s="9"/>
      <c r="M1604" s="9"/>
    </row>
    <row r="1605" spans="1:13" ht="12.75">
      <c r="A1605" s="1" t="s">
        <v>13</v>
      </c>
      <c r="B1605" s="5" t="s">
        <v>102</v>
      </c>
      <c r="C1605" s="5" t="s">
        <v>101</v>
      </c>
      <c r="D1605" s="10" t="s">
        <v>26</v>
      </c>
      <c r="E1605" s="11">
        <v>122465.94</v>
      </c>
      <c r="F1605" s="11">
        <v>104688.05</v>
      </c>
      <c r="G1605" s="8">
        <v>289718.25</v>
      </c>
      <c r="H1605" s="17">
        <f>E1605-G1605</f>
        <v>-167252.31</v>
      </c>
      <c r="I1605" s="9"/>
      <c r="J1605" s="17">
        <f>E1605-F1605</f>
        <v>17777.89</v>
      </c>
      <c r="K1605" s="9"/>
      <c r="L1605" s="9"/>
      <c r="M1605" s="9"/>
    </row>
    <row r="1606" spans="1:13" ht="12.75">
      <c r="A1606" s="1" t="s">
        <v>13</v>
      </c>
      <c r="B1606" s="5" t="s">
        <v>102</v>
      </c>
      <c r="C1606" s="18" t="s">
        <v>101</v>
      </c>
      <c r="D1606" s="18" t="s">
        <v>28</v>
      </c>
      <c r="E1606" s="19">
        <v>111318.34</v>
      </c>
      <c r="F1606" s="19">
        <v>95126.77</v>
      </c>
      <c r="G1606" s="8"/>
      <c r="H1606" s="9"/>
      <c r="I1606" s="9"/>
      <c r="J1606" s="17">
        <f>E1606-F1606</f>
        <v>16191.569999999992</v>
      </c>
      <c r="K1606" s="9"/>
      <c r="L1606" s="9"/>
      <c r="M1606" s="9"/>
    </row>
    <row r="1607" spans="1:13" ht="12.75">
      <c r="A1607" s="1" t="s">
        <v>13</v>
      </c>
      <c r="B1607" s="5" t="s">
        <v>102</v>
      </c>
      <c r="C1607" s="5" t="s">
        <v>101</v>
      </c>
      <c r="D1607" s="5" t="s">
        <v>54</v>
      </c>
      <c r="E1607" s="16">
        <v>55582.58</v>
      </c>
      <c r="F1607" s="16">
        <v>47505.18</v>
      </c>
      <c r="G1607" s="8"/>
      <c r="H1607" s="9"/>
      <c r="I1607" s="9"/>
      <c r="J1607" s="17">
        <f>E1607-F1607</f>
        <v>8077.4000000000015</v>
      </c>
      <c r="K1607" s="9"/>
      <c r="L1607" s="9"/>
      <c r="M1607" s="9"/>
    </row>
    <row r="1608" spans="1:13" ht="12.75">
      <c r="A1608" s="1" t="s">
        <v>13</v>
      </c>
      <c r="B1608" s="5" t="s">
        <v>102</v>
      </c>
      <c r="C1608" s="5" t="s">
        <v>101</v>
      </c>
      <c r="D1608" s="5" t="s">
        <v>29</v>
      </c>
      <c r="E1608" s="16">
        <v>1178.4</v>
      </c>
      <c r="F1608" s="16">
        <v>1004.79</v>
      </c>
      <c r="G1608" s="8"/>
      <c r="H1608" s="9"/>
      <c r="I1608" s="9"/>
      <c r="J1608" s="17">
        <f>E1608-F1608</f>
        <v>173.61000000000013</v>
      </c>
      <c r="K1608" s="9"/>
      <c r="L1608" s="9"/>
      <c r="M1608" s="9"/>
    </row>
    <row r="1609" spans="1:13" ht="12.75">
      <c r="A1609" s="1" t="s">
        <v>13</v>
      </c>
      <c r="B1609" s="5" t="s">
        <v>102</v>
      </c>
      <c r="C1609" s="5" t="s">
        <v>101</v>
      </c>
      <c r="D1609" s="5" t="s">
        <v>30</v>
      </c>
      <c r="E1609" s="16">
        <v>149165.92</v>
      </c>
      <c r="F1609" s="16">
        <v>118179.61</v>
      </c>
      <c r="G1609" s="8"/>
      <c r="H1609" s="9"/>
      <c r="I1609" s="9"/>
      <c r="J1609" s="17">
        <f>E1609-F1609</f>
        <v>30986.310000000012</v>
      </c>
      <c r="K1609" s="9">
        <f>591.33*12</f>
        <v>7095.960000000001</v>
      </c>
      <c r="L1609" s="9"/>
      <c r="M1609" s="9"/>
    </row>
    <row r="1610" spans="1:13" ht="12.75">
      <c r="A1610" s="1" t="s">
        <v>13</v>
      </c>
      <c r="B1610" s="5" t="s">
        <v>102</v>
      </c>
      <c r="C1610" s="5" t="s">
        <v>101</v>
      </c>
      <c r="D1610" s="5" t="s">
        <v>31</v>
      </c>
      <c r="E1610" s="16">
        <v>1157464.32</v>
      </c>
      <c r="F1610" s="16">
        <v>988302.51</v>
      </c>
      <c r="G1610" s="8"/>
      <c r="H1610" s="9"/>
      <c r="I1610" s="9"/>
      <c r="J1610" s="17">
        <f>E1610-F1610</f>
        <v>169161.81000000006</v>
      </c>
      <c r="K1610" s="9"/>
      <c r="L1610" s="9"/>
      <c r="M1610" s="9"/>
    </row>
    <row r="1611" spans="1:13" ht="12.75">
      <c r="A1611" s="1" t="s">
        <v>13</v>
      </c>
      <c r="B1611" s="5" t="s">
        <v>102</v>
      </c>
      <c r="C1611" s="5" t="s">
        <v>101</v>
      </c>
      <c r="D1611" s="5" t="s">
        <v>33</v>
      </c>
      <c r="E1611" s="16">
        <v>8979.6</v>
      </c>
      <c r="F1611" s="16">
        <v>7671.25</v>
      </c>
      <c r="G1611" s="8"/>
      <c r="H1611" s="9"/>
      <c r="I1611" s="9"/>
      <c r="J1611" s="17">
        <f>E1611-F1611</f>
        <v>1308.3500000000004</v>
      </c>
      <c r="K1611" s="9"/>
      <c r="L1611" s="9"/>
      <c r="M1611" s="9"/>
    </row>
    <row r="1612" spans="1:13" ht="12.75">
      <c r="A1612" s="1" t="s">
        <v>13</v>
      </c>
      <c r="B1612" s="5" t="s">
        <v>102</v>
      </c>
      <c r="C1612" s="5" t="s">
        <v>101</v>
      </c>
      <c r="D1612" s="5" t="s">
        <v>37</v>
      </c>
      <c r="E1612" s="16">
        <v>2165950.67</v>
      </c>
      <c r="F1612" s="16">
        <v>1825145.99</v>
      </c>
      <c r="G1612" s="8"/>
      <c r="H1612" s="9"/>
      <c r="I1612" s="9"/>
      <c r="J1612" s="17">
        <f>E1612-F1612</f>
        <v>340804.67999999993</v>
      </c>
      <c r="K1612" s="9"/>
      <c r="L1612" s="9"/>
      <c r="M1612" s="9"/>
    </row>
    <row r="1613" spans="2:13" ht="12.75">
      <c r="B1613" s="5"/>
      <c r="C1613" s="5"/>
      <c r="D1613" s="10" t="s">
        <v>38</v>
      </c>
      <c r="E1613" s="11">
        <f>E1592+E1593+E1594+E1595+E1596+E1597+E1598+E1599+E1601+E1602+E1603+E1604+E1607+E1611</f>
        <v>371782.8</v>
      </c>
      <c r="F1613" s="11">
        <f>F1592+F1593+F1594+F1595+F1596+F1597+F1598+F1599+F1601+F1602+F1603+F1604+F1607+F1611</f>
        <v>317751.87999999995</v>
      </c>
      <c r="G1613" s="8"/>
      <c r="H1613" s="9"/>
      <c r="I1613" s="9"/>
      <c r="J1613" s="17">
        <f>E1613-F1613</f>
        <v>54030.92000000004</v>
      </c>
      <c r="K1613" s="9"/>
      <c r="L1613" s="9"/>
      <c r="M1613" s="9"/>
    </row>
    <row r="1614" spans="2:13" ht="12.75">
      <c r="B1614" s="5"/>
      <c r="C1614" s="5"/>
      <c r="D1614" s="10" t="s">
        <v>51</v>
      </c>
      <c r="E1614" s="11">
        <f>E1613+E1606+E1605</f>
        <v>605567.0800000001</v>
      </c>
      <c r="F1614" s="11">
        <f>F1613+F1606+F1605</f>
        <v>517566.69999999995</v>
      </c>
      <c r="G1614" s="8"/>
      <c r="H1614" s="9"/>
      <c r="I1614" s="9"/>
      <c r="J1614" s="17">
        <f>E1614-F1614</f>
        <v>88000.38000000012</v>
      </c>
      <c r="K1614" s="9"/>
      <c r="L1614" s="9"/>
      <c r="M1614" s="9"/>
    </row>
    <row r="1615" spans="1:13" ht="12.75">
      <c r="A1615" s="1" t="s">
        <v>13</v>
      </c>
      <c r="B1615" s="5" t="s">
        <v>102</v>
      </c>
      <c r="C1615" s="5" t="s">
        <v>104</v>
      </c>
      <c r="D1615" s="5" t="s">
        <v>16</v>
      </c>
      <c r="E1615" s="16">
        <v>56472.6</v>
      </c>
      <c r="F1615" s="16">
        <v>49339.43</v>
      </c>
      <c r="G1615" s="8"/>
      <c r="H1615" s="9"/>
      <c r="I1615" s="9"/>
      <c r="J1615" s="17">
        <f>E1615-F1615</f>
        <v>7133.169999999998</v>
      </c>
      <c r="K1615" s="9"/>
      <c r="L1615" s="9"/>
      <c r="M1615" s="9"/>
    </row>
    <row r="1616" spans="1:13" ht="12.75">
      <c r="A1616" s="1" t="s">
        <v>13</v>
      </c>
      <c r="B1616" s="5" t="s">
        <v>102</v>
      </c>
      <c r="C1616" s="5" t="s">
        <v>104</v>
      </c>
      <c r="D1616" s="5" t="s">
        <v>41</v>
      </c>
      <c r="E1616" s="16">
        <v>1486.08</v>
      </c>
      <c r="F1616" s="16">
        <v>1362.41</v>
      </c>
      <c r="G1616" s="8"/>
      <c r="H1616" s="9"/>
      <c r="I1616" s="9"/>
      <c r="J1616" s="17">
        <f>E1616-F1616</f>
        <v>123.66999999999985</v>
      </c>
      <c r="K1616" s="9"/>
      <c r="L1616" s="9"/>
      <c r="M1616" s="9"/>
    </row>
    <row r="1617" spans="1:13" ht="12.75">
      <c r="A1617" s="1" t="s">
        <v>13</v>
      </c>
      <c r="B1617" s="5" t="s">
        <v>102</v>
      </c>
      <c r="C1617" s="5" t="s">
        <v>104</v>
      </c>
      <c r="D1617" s="5" t="s">
        <v>49</v>
      </c>
      <c r="E1617" s="16">
        <v>5385.66</v>
      </c>
      <c r="F1617" s="16">
        <v>4706.13</v>
      </c>
      <c r="G1617" s="8"/>
      <c r="H1617" s="9"/>
      <c r="I1617" s="9"/>
      <c r="J1617" s="17">
        <f>E1617-F1617</f>
        <v>679.5299999999997</v>
      </c>
      <c r="K1617" s="9"/>
      <c r="L1617" s="9"/>
      <c r="M1617" s="9"/>
    </row>
    <row r="1618" spans="1:13" ht="12.75">
      <c r="A1618" s="1" t="s">
        <v>13</v>
      </c>
      <c r="B1618" s="5" t="s">
        <v>102</v>
      </c>
      <c r="C1618" s="5" t="s">
        <v>104</v>
      </c>
      <c r="D1618" s="5" t="s">
        <v>50</v>
      </c>
      <c r="E1618" s="16">
        <v>7540.74</v>
      </c>
      <c r="F1618" s="16">
        <v>6594.99</v>
      </c>
      <c r="G1618" s="8"/>
      <c r="H1618" s="9"/>
      <c r="I1618" s="9"/>
      <c r="J1618" s="17">
        <f>E1618-F1618</f>
        <v>945.75</v>
      </c>
      <c r="K1618" s="9"/>
      <c r="L1618" s="9"/>
      <c r="M1618" s="9"/>
    </row>
    <row r="1619" spans="1:13" ht="12.75">
      <c r="A1619" s="1" t="s">
        <v>13</v>
      </c>
      <c r="B1619" s="5" t="s">
        <v>102</v>
      </c>
      <c r="C1619" s="5" t="s">
        <v>104</v>
      </c>
      <c r="D1619" s="5" t="s">
        <v>17</v>
      </c>
      <c r="E1619" s="16">
        <v>15541.44</v>
      </c>
      <c r="F1619" s="16">
        <v>13578.79</v>
      </c>
      <c r="G1619" s="8"/>
      <c r="H1619" s="9"/>
      <c r="I1619" s="9"/>
      <c r="J1619" s="17">
        <f>E1619-F1619</f>
        <v>1962.6499999999996</v>
      </c>
      <c r="K1619" s="9"/>
      <c r="L1619" s="9"/>
      <c r="M1619" s="9"/>
    </row>
    <row r="1620" spans="1:13" ht="12.75">
      <c r="A1620" s="1" t="s">
        <v>13</v>
      </c>
      <c r="B1620" s="5" t="s">
        <v>102</v>
      </c>
      <c r="C1620" s="5" t="s">
        <v>104</v>
      </c>
      <c r="D1620" s="5" t="s">
        <v>18</v>
      </c>
      <c r="E1620" s="16">
        <v>14925.9</v>
      </c>
      <c r="F1620" s="16">
        <v>13039.27</v>
      </c>
      <c r="G1620" s="8"/>
      <c r="H1620" s="9"/>
      <c r="I1620" s="9"/>
      <c r="J1620" s="17">
        <f>E1620-F1620</f>
        <v>1886.6299999999992</v>
      </c>
      <c r="K1620" s="9"/>
      <c r="L1620" s="9"/>
      <c r="M1620" s="9"/>
    </row>
    <row r="1621" spans="1:13" ht="12.75">
      <c r="A1621" s="1" t="s">
        <v>13</v>
      </c>
      <c r="B1621" s="5" t="s">
        <v>102</v>
      </c>
      <c r="C1621" s="5" t="s">
        <v>104</v>
      </c>
      <c r="D1621" s="5" t="s">
        <v>19</v>
      </c>
      <c r="E1621" s="16">
        <v>7232.22</v>
      </c>
      <c r="F1621" s="16">
        <v>6324.67</v>
      </c>
      <c r="G1621" s="8"/>
      <c r="H1621" s="9"/>
      <c r="I1621" s="9"/>
      <c r="J1621" s="17">
        <f>E1621-F1621</f>
        <v>907.5500000000002</v>
      </c>
      <c r="K1621" s="9"/>
      <c r="L1621" s="9"/>
      <c r="M1621" s="9"/>
    </row>
    <row r="1622" spans="1:13" ht="12.75">
      <c r="A1622" s="1" t="s">
        <v>13</v>
      </c>
      <c r="B1622" s="5" t="s">
        <v>102</v>
      </c>
      <c r="C1622" s="5" t="s">
        <v>104</v>
      </c>
      <c r="D1622" s="5" t="s">
        <v>20</v>
      </c>
      <c r="E1622" s="16">
        <v>1693.5</v>
      </c>
      <c r="F1622" s="16">
        <v>1469.93</v>
      </c>
      <c r="G1622" s="8"/>
      <c r="H1622" s="9"/>
      <c r="I1622" s="9"/>
      <c r="J1622" s="17">
        <f>E1622-F1622</f>
        <v>223.56999999999994</v>
      </c>
      <c r="K1622" s="9"/>
      <c r="L1622" s="9"/>
      <c r="M1622" s="9"/>
    </row>
    <row r="1623" spans="1:13" ht="12.75">
      <c r="A1623" s="1" t="s">
        <v>13</v>
      </c>
      <c r="B1623" s="5" t="s">
        <v>102</v>
      </c>
      <c r="C1623" s="5" t="s">
        <v>104</v>
      </c>
      <c r="D1623" s="5" t="s">
        <v>21</v>
      </c>
      <c r="E1623" s="16">
        <v>272819.04</v>
      </c>
      <c r="F1623" s="16">
        <v>234749.38</v>
      </c>
      <c r="G1623" s="8"/>
      <c r="H1623" s="9"/>
      <c r="I1623" s="9"/>
      <c r="J1623" s="17">
        <f>E1623-F1623</f>
        <v>38069.659999999974</v>
      </c>
      <c r="K1623" s="9">
        <f>K1632</f>
        <v>7110.599999999999</v>
      </c>
      <c r="L1623" s="9"/>
      <c r="M1623" s="9"/>
    </row>
    <row r="1624" spans="1:13" ht="12.75">
      <c r="A1624" s="1" t="s">
        <v>13</v>
      </c>
      <c r="B1624" s="5" t="s">
        <v>102</v>
      </c>
      <c r="C1624" s="5" t="s">
        <v>104</v>
      </c>
      <c r="D1624" s="5" t="s">
        <v>22</v>
      </c>
      <c r="E1624" s="16">
        <v>8002.32</v>
      </c>
      <c r="F1624" s="16">
        <v>6985.24</v>
      </c>
      <c r="G1624" s="8"/>
      <c r="H1624" s="9"/>
      <c r="I1624" s="9"/>
      <c r="J1624" s="17">
        <f>E1624-F1624</f>
        <v>1017.0799999999999</v>
      </c>
      <c r="K1624" s="9"/>
      <c r="L1624" s="9"/>
      <c r="M1624" s="9"/>
    </row>
    <row r="1625" spans="1:13" ht="12.75">
      <c r="A1625" s="1" t="s">
        <v>13</v>
      </c>
      <c r="B1625" s="5" t="s">
        <v>102</v>
      </c>
      <c r="C1625" s="5" t="s">
        <v>104</v>
      </c>
      <c r="D1625" s="5" t="s">
        <v>23</v>
      </c>
      <c r="E1625" s="16">
        <v>34929.78</v>
      </c>
      <c r="F1625" s="16">
        <v>30514.89</v>
      </c>
      <c r="G1625" s="8"/>
      <c r="H1625" s="9"/>
      <c r="I1625" s="9"/>
      <c r="J1625" s="17">
        <f>E1625-F1625</f>
        <v>4414.889999999999</v>
      </c>
      <c r="K1625" s="9"/>
      <c r="L1625" s="9"/>
      <c r="M1625" s="9"/>
    </row>
    <row r="1626" spans="1:13" ht="12.75">
      <c r="A1626" s="1" t="s">
        <v>13</v>
      </c>
      <c r="B1626" s="5" t="s">
        <v>102</v>
      </c>
      <c r="C1626" s="5" t="s">
        <v>104</v>
      </c>
      <c r="D1626" s="5" t="s">
        <v>24</v>
      </c>
      <c r="E1626" s="16">
        <v>153.84</v>
      </c>
      <c r="F1626" s="16">
        <v>149.38</v>
      </c>
      <c r="G1626" s="8"/>
      <c r="H1626" s="9"/>
      <c r="I1626" s="9"/>
      <c r="J1626" s="17">
        <f>E1626-F1626</f>
        <v>4.460000000000008</v>
      </c>
      <c r="K1626" s="9"/>
      <c r="L1626" s="9"/>
      <c r="M1626" s="9"/>
    </row>
    <row r="1627" spans="1:13" ht="12.75">
      <c r="A1627" s="1" t="s">
        <v>13</v>
      </c>
      <c r="B1627" s="5" t="s">
        <v>102</v>
      </c>
      <c r="C1627" s="5" t="s">
        <v>104</v>
      </c>
      <c r="D1627" s="5" t="s">
        <v>25</v>
      </c>
      <c r="E1627" s="16">
        <v>149721.24</v>
      </c>
      <c r="F1627" s="16">
        <v>130812.12</v>
      </c>
      <c r="G1627" s="8"/>
      <c r="H1627" s="9"/>
      <c r="I1627" s="9"/>
      <c r="J1627" s="17">
        <f>E1627-F1627</f>
        <v>18909.119999999995</v>
      </c>
      <c r="K1627" s="9"/>
      <c r="L1627" s="9"/>
      <c r="M1627" s="9"/>
    </row>
    <row r="1628" spans="1:13" ht="12.75">
      <c r="A1628" s="1" t="s">
        <v>13</v>
      </c>
      <c r="B1628" s="5" t="s">
        <v>102</v>
      </c>
      <c r="C1628" s="5" t="s">
        <v>104</v>
      </c>
      <c r="D1628" s="10" t="s">
        <v>26</v>
      </c>
      <c r="E1628" s="11">
        <v>121715.82</v>
      </c>
      <c r="F1628" s="11">
        <v>106352</v>
      </c>
      <c r="G1628" s="8">
        <v>142049.83</v>
      </c>
      <c r="H1628" s="17">
        <f>E1628-G1628</f>
        <v>-20334.00999999998</v>
      </c>
      <c r="I1628" s="9"/>
      <c r="J1628" s="17">
        <f>E1628-F1628</f>
        <v>15363.820000000007</v>
      </c>
      <c r="K1628" s="9"/>
      <c r="L1628" s="9"/>
      <c r="M1628" s="9"/>
    </row>
    <row r="1629" spans="1:13" ht="12.75">
      <c r="A1629" s="1" t="s">
        <v>13</v>
      </c>
      <c r="B1629" s="5" t="s">
        <v>102</v>
      </c>
      <c r="C1629" s="18" t="s">
        <v>104</v>
      </c>
      <c r="D1629" s="18" t="s">
        <v>28</v>
      </c>
      <c r="E1629" s="19">
        <v>110636.88</v>
      </c>
      <c r="F1629" s="19">
        <v>96641.11</v>
      </c>
      <c r="G1629" s="8"/>
      <c r="H1629" s="9"/>
      <c r="I1629" s="9"/>
      <c r="J1629" s="17">
        <f>E1629-F1629</f>
        <v>13995.770000000004</v>
      </c>
      <c r="K1629" s="9"/>
      <c r="L1629" s="9"/>
      <c r="M1629" s="9"/>
    </row>
    <row r="1630" spans="1:13" ht="12.75">
      <c r="A1630" s="1" t="s">
        <v>13</v>
      </c>
      <c r="B1630" s="5" t="s">
        <v>102</v>
      </c>
      <c r="C1630" s="5" t="s">
        <v>104</v>
      </c>
      <c r="D1630" s="5" t="s">
        <v>54</v>
      </c>
      <c r="E1630" s="16">
        <v>55242.3</v>
      </c>
      <c r="F1630" s="16">
        <v>48261.01</v>
      </c>
      <c r="G1630" s="8"/>
      <c r="H1630" s="9"/>
      <c r="I1630" s="9"/>
      <c r="J1630" s="17">
        <f>E1630-F1630</f>
        <v>6981.290000000001</v>
      </c>
      <c r="K1630" s="9"/>
      <c r="L1630" s="9"/>
      <c r="M1630" s="9"/>
    </row>
    <row r="1631" spans="1:13" ht="12.75">
      <c r="A1631" s="1" t="s">
        <v>13</v>
      </c>
      <c r="B1631" s="5" t="s">
        <v>102</v>
      </c>
      <c r="C1631" s="5" t="s">
        <v>104</v>
      </c>
      <c r="D1631" s="5" t="s">
        <v>29</v>
      </c>
      <c r="E1631" s="16">
        <v>1115.22</v>
      </c>
      <c r="F1631" s="16">
        <v>972.23</v>
      </c>
      <c r="G1631" s="8"/>
      <c r="H1631" s="9"/>
      <c r="I1631" s="9"/>
      <c r="J1631" s="17">
        <f>E1631-F1631</f>
        <v>142.99</v>
      </c>
      <c r="K1631" s="9"/>
      <c r="L1631" s="9"/>
      <c r="M1631" s="9"/>
    </row>
    <row r="1632" spans="1:13" ht="12.75">
      <c r="A1632" s="1" t="s">
        <v>13</v>
      </c>
      <c r="B1632" s="5" t="s">
        <v>102</v>
      </c>
      <c r="C1632" s="5" t="s">
        <v>104</v>
      </c>
      <c r="D1632" s="5" t="s">
        <v>30</v>
      </c>
      <c r="E1632" s="16">
        <v>161132.6</v>
      </c>
      <c r="F1632" s="16">
        <v>138656.91</v>
      </c>
      <c r="G1632" s="8"/>
      <c r="H1632" s="9"/>
      <c r="I1632" s="9"/>
      <c r="J1632" s="17">
        <f>E1632-F1632</f>
        <v>22475.690000000002</v>
      </c>
      <c r="K1632" s="9">
        <f>592.55*12</f>
        <v>7110.599999999999</v>
      </c>
      <c r="L1632" s="9"/>
      <c r="M1632" s="9"/>
    </row>
    <row r="1633" spans="1:13" ht="12.75">
      <c r="A1633" s="1" t="s">
        <v>13</v>
      </c>
      <c r="B1633" s="5" t="s">
        <v>102</v>
      </c>
      <c r="C1633" s="5" t="s">
        <v>104</v>
      </c>
      <c r="D1633" s="5" t="s">
        <v>31</v>
      </c>
      <c r="E1633" s="16">
        <v>1150376.88</v>
      </c>
      <c r="F1633" s="16">
        <v>1004084.54</v>
      </c>
      <c r="G1633" s="8"/>
      <c r="H1633" s="9"/>
      <c r="I1633" s="9"/>
      <c r="J1633" s="17">
        <f>E1633-F1633</f>
        <v>146292.33999999985</v>
      </c>
      <c r="K1633" s="9"/>
      <c r="L1633" s="9"/>
      <c r="M1633" s="9"/>
    </row>
    <row r="1634" spans="1:13" ht="12.75">
      <c r="A1634" s="1" t="s">
        <v>13</v>
      </c>
      <c r="B1634" s="5" t="s">
        <v>102</v>
      </c>
      <c r="C1634" s="5" t="s">
        <v>104</v>
      </c>
      <c r="D1634" s="5" t="s">
        <v>33</v>
      </c>
      <c r="E1634" s="16">
        <v>8924.88</v>
      </c>
      <c r="F1634" s="16">
        <v>7793.76</v>
      </c>
      <c r="G1634" s="8"/>
      <c r="H1634" s="9"/>
      <c r="I1634" s="9"/>
      <c r="J1634" s="17">
        <f>E1634-F1634</f>
        <v>1131.119999999999</v>
      </c>
      <c r="K1634" s="9"/>
      <c r="L1634" s="9"/>
      <c r="M1634" s="9"/>
    </row>
    <row r="1635" spans="1:13" ht="12.75">
      <c r="A1635" s="1" t="s">
        <v>13</v>
      </c>
      <c r="B1635" s="5" t="s">
        <v>102</v>
      </c>
      <c r="C1635" s="5" t="s">
        <v>104</v>
      </c>
      <c r="D1635" s="5" t="s">
        <v>37</v>
      </c>
      <c r="E1635" s="16">
        <v>2185048.94</v>
      </c>
      <c r="F1635" s="16">
        <v>1902388.19</v>
      </c>
      <c r="G1635" s="8"/>
      <c r="H1635" s="9"/>
      <c r="I1635" s="9"/>
      <c r="J1635" s="17">
        <f>E1635-F1635</f>
        <v>282660.75</v>
      </c>
      <c r="K1635" s="9"/>
      <c r="L1635" s="9"/>
      <c r="M1635" s="9"/>
    </row>
    <row r="1636" spans="2:13" ht="12.75">
      <c r="B1636" s="5"/>
      <c r="C1636" s="5"/>
      <c r="D1636" s="10" t="s">
        <v>38</v>
      </c>
      <c r="E1636" s="11">
        <f>E1615+E1616+E1617+E1618+E1619+E1620+E1621+E1622+E1624+E1625+E1626+E1627+E1630+E1634</f>
        <v>367252.49999999994</v>
      </c>
      <c r="F1636" s="11">
        <f>F1615+F1616+F1617+F1618+F1619+F1620+F1621+F1622+F1624+F1625+F1626+F1627+F1630+F1634</f>
        <v>320932.02</v>
      </c>
      <c r="G1636" s="8"/>
      <c r="H1636" s="9"/>
      <c r="I1636" s="9"/>
      <c r="J1636" s="17">
        <f>E1636-F1636</f>
        <v>46320.47999999992</v>
      </c>
      <c r="K1636" s="9"/>
      <c r="L1636" s="9"/>
      <c r="M1636" s="9"/>
    </row>
    <row r="1637" spans="2:13" ht="12.75">
      <c r="B1637" s="5"/>
      <c r="C1637" s="5"/>
      <c r="D1637" s="10" t="s">
        <v>51</v>
      </c>
      <c r="E1637" s="11">
        <f>E1636+E1629+E1628</f>
        <v>599605.2</v>
      </c>
      <c r="F1637" s="11">
        <f>F1636+F1629+F1628</f>
        <v>523925.13</v>
      </c>
      <c r="G1637" s="8"/>
      <c r="H1637" s="9"/>
      <c r="I1637" s="9"/>
      <c r="J1637" s="17">
        <f>E1637-F1637</f>
        <v>75680.06999999995</v>
      </c>
      <c r="K1637" s="9"/>
      <c r="L1637" s="9"/>
      <c r="M1637" s="9"/>
    </row>
    <row r="1638" spans="1:13" ht="12.75">
      <c r="A1638" s="1" t="s">
        <v>13</v>
      </c>
      <c r="B1638" s="5" t="s">
        <v>102</v>
      </c>
      <c r="C1638" s="5" t="s">
        <v>105</v>
      </c>
      <c r="D1638" s="5" t="s">
        <v>16</v>
      </c>
      <c r="E1638" s="16">
        <v>77971.98</v>
      </c>
      <c r="F1638" s="16">
        <v>65219.12</v>
      </c>
      <c r="G1638" s="8"/>
      <c r="H1638" s="9"/>
      <c r="I1638" s="9"/>
      <c r="J1638" s="17">
        <f>E1638-F1638</f>
        <v>12752.859999999993</v>
      </c>
      <c r="K1638" s="9"/>
      <c r="L1638" s="9"/>
      <c r="M1638" s="9"/>
    </row>
    <row r="1639" spans="1:13" ht="12.75">
      <c r="A1639" s="1" t="s">
        <v>13</v>
      </c>
      <c r="B1639" s="5" t="s">
        <v>102</v>
      </c>
      <c r="C1639" s="5" t="s">
        <v>105</v>
      </c>
      <c r="D1639" s="5" t="s">
        <v>41</v>
      </c>
      <c r="E1639" s="16">
        <v>1594.44</v>
      </c>
      <c r="F1639" s="16">
        <v>1325.23</v>
      </c>
      <c r="G1639" s="8"/>
      <c r="H1639" s="9"/>
      <c r="I1639" s="9"/>
      <c r="J1639" s="17">
        <f>E1639-F1639</f>
        <v>269.21000000000004</v>
      </c>
      <c r="K1639" s="9"/>
      <c r="L1639" s="9"/>
      <c r="M1639" s="9"/>
    </row>
    <row r="1640" spans="1:13" ht="12.75">
      <c r="A1640" s="1" t="s">
        <v>13</v>
      </c>
      <c r="B1640" s="5" t="s">
        <v>102</v>
      </c>
      <c r="C1640" s="5" t="s">
        <v>105</v>
      </c>
      <c r="D1640" s="5" t="s">
        <v>49</v>
      </c>
      <c r="E1640" s="16">
        <v>7435.14</v>
      </c>
      <c r="F1640" s="16">
        <v>6220.23</v>
      </c>
      <c r="G1640" s="8"/>
      <c r="H1640" s="9"/>
      <c r="I1640" s="9"/>
      <c r="J1640" s="17">
        <f>E1640-F1640</f>
        <v>1214.9100000000008</v>
      </c>
      <c r="K1640" s="9"/>
      <c r="L1640" s="9"/>
      <c r="M1640" s="9"/>
    </row>
    <row r="1641" spans="1:13" ht="12.75">
      <c r="A1641" s="1" t="s">
        <v>13</v>
      </c>
      <c r="B1641" s="5" t="s">
        <v>102</v>
      </c>
      <c r="C1641" s="5" t="s">
        <v>105</v>
      </c>
      <c r="D1641" s="5" t="s">
        <v>50</v>
      </c>
      <c r="E1641" s="16">
        <v>10411.32</v>
      </c>
      <c r="F1641" s="16">
        <v>8718.01</v>
      </c>
      <c r="G1641" s="8"/>
      <c r="H1641" s="9"/>
      <c r="I1641" s="9"/>
      <c r="J1641" s="17">
        <f>E1641-F1641</f>
        <v>1693.3099999999995</v>
      </c>
      <c r="K1641" s="9"/>
      <c r="L1641" s="9"/>
      <c r="M1641" s="9"/>
    </row>
    <row r="1642" spans="1:13" ht="12.75">
      <c r="A1642" s="1" t="s">
        <v>13</v>
      </c>
      <c r="B1642" s="5" t="s">
        <v>102</v>
      </c>
      <c r="C1642" s="5" t="s">
        <v>105</v>
      </c>
      <c r="D1642" s="5" t="s">
        <v>17</v>
      </c>
      <c r="E1642" s="16">
        <v>21459.78</v>
      </c>
      <c r="F1642" s="16">
        <v>17950.4</v>
      </c>
      <c r="G1642" s="8"/>
      <c r="H1642" s="9"/>
      <c r="I1642" s="9"/>
      <c r="J1642" s="17">
        <f>E1642-F1642</f>
        <v>3509.3799999999974</v>
      </c>
      <c r="K1642" s="9"/>
      <c r="L1642" s="9"/>
      <c r="M1642" s="9"/>
    </row>
    <row r="1643" spans="1:13" ht="12.75">
      <c r="A1643" s="1" t="s">
        <v>13</v>
      </c>
      <c r="B1643" s="5" t="s">
        <v>102</v>
      </c>
      <c r="C1643" s="5" t="s">
        <v>105</v>
      </c>
      <c r="D1643" s="5" t="s">
        <v>18</v>
      </c>
      <c r="E1643" s="16">
        <v>20608.74</v>
      </c>
      <c r="F1643" s="16">
        <v>17236.23</v>
      </c>
      <c r="G1643" s="8"/>
      <c r="H1643" s="9"/>
      <c r="I1643" s="9"/>
      <c r="J1643" s="17">
        <f>E1643-F1643</f>
        <v>3372.510000000002</v>
      </c>
      <c r="K1643" s="9"/>
      <c r="L1643" s="9"/>
      <c r="M1643" s="9"/>
    </row>
    <row r="1644" spans="1:13" ht="12.75">
      <c r="A1644" s="1" t="s">
        <v>13</v>
      </c>
      <c r="B1644" s="5" t="s">
        <v>102</v>
      </c>
      <c r="C1644" s="5" t="s">
        <v>105</v>
      </c>
      <c r="D1644" s="5" t="s">
        <v>19</v>
      </c>
      <c r="E1644" s="16">
        <v>9984.96</v>
      </c>
      <c r="F1644" s="16">
        <v>8360.37</v>
      </c>
      <c r="G1644" s="8"/>
      <c r="H1644" s="9"/>
      <c r="I1644" s="9"/>
      <c r="J1644" s="17">
        <f>E1644-F1644</f>
        <v>1624.5899999999983</v>
      </c>
      <c r="K1644" s="9"/>
      <c r="L1644" s="9"/>
      <c r="M1644" s="9"/>
    </row>
    <row r="1645" spans="1:13" ht="12.75">
      <c r="A1645" s="1" t="s">
        <v>13</v>
      </c>
      <c r="B1645" s="5" t="s">
        <v>102</v>
      </c>
      <c r="C1645" s="5" t="s">
        <v>105</v>
      </c>
      <c r="D1645" s="5" t="s">
        <v>20</v>
      </c>
      <c r="E1645" s="16">
        <v>2339.04</v>
      </c>
      <c r="F1645" s="16">
        <v>1942.75</v>
      </c>
      <c r="G1645" s="8"/>
      <c r="H1645" s="9"/>
      <c r="I1645" s="9"/>
      <c r="J1645" s="17">
        <f>E1645-F1645</f>
        <v>396.28999999999996</v>
      </c>
      <c r="K1645" s="9"/>
      <c r="L1645" s="9"/>
      <c r="M1645" s="9"/>
    </row>
    <row r="1646" spans="1:13" ht="12.75">
      <c r="A1646" s="1" t="s">
        <v>13</v>
      </c>
      <c r="B1646" s="5" t="s">
        <v>102</v>
      </c>
      <c r="C1646" s="5" t="s">
        <v>105</v>
      </c>
      <c r="D1646" s="5" t="s">
        <v>21</v>
      </c>
      <c r="E1646" s="16">
        <v>398705.7</v>
      </c>
      <c r="F1646" s="16">
        <v>335085.35</v>
      </c>
      <c r="G1646" s="8"/>
      <c r="H1646" s="9"/>
      <c r="I1646" s="9"/>
      <c r="J1646" s="17">
        <f>E1646-F1646</f>
        <v>63620.350000000035</v>
      </c>
      <c r="K1646" s="9">
        <f>K1655</f>
        <v>11131.2</v>
      </c>
      <c r="L1646" s="9"/>
      <c r="M1646" s="9"/>
    </row>
    <row r="1647" spans="1:13" ht="12.75">
      <c r="A1647" s="1" t="s">
        <v>13</v>
      </c>
      <c r="B1647" s="5" t="s">
        <v>102</v>
      </c>
      <c r="C1647" s="5" t="s">
        <v>105</v>
      </c>
      <c r="D1647" s="5" t="s">
        <v>22</v>
      </c>
      <c r="E1647" s="16">
        <v>11049.42</v>
      </c>
      <c r="F1647" s="16">
        <v>9233.29</v>
      </c>
      <c r="G1647" s="8"/>
      <c r="H1647" s="9"/>
      <c r="I1647" s="9"/>
      <c r="J1647" s="17">
        <f>E1647-F1647</f>
        <v>1816.1299999999992</v>
      </c>
      <c r="K1647" s="9"/>
      <c r="L1647" s="9"/>
      <c r="M1647" s="9"/>
    </row>
    <row r="1648" spans="1:13" ht="12.75">
      <c r="A1648" s="1" t="s">
        <v>13</v>
      </c>
      <c r="B1648" s="5" t="s">
        <v>102</v>
      </c>
      <c r="C1648" s="5" t="s">
        <v>105</v>
      </c>
      <c r="D1648" s="5" t="s">
        <v>23</v>
      </c>
      <c r="E1648" s="16">
        <v>48228.54</v>
      </c>
      <c r="F1648" s="16">
        <v>40336.5</v>
      </c>
      <c r="G1648" s="8"/>
      <c r="H1648" s="9"/>
      <c r="I1648" s="9"/>
      <c r="J1648" s="17">
        <f>E1648-F1648</f>
        <v>7892.040000000001</v>
      </c>
      <c r="K1648" s="9"/>
      <c r="L1648" s="9"/>
      <c r="M1648" s="9"/>
    </row>
    <row r="1649" spans="1:13" ht="12.75">
      <c r="A1649" s="1" t="s">
        <v>13</v>
      </c>
      <c r="B1649" s="5" t="s">
        <v>102</v>
      </c>
      <c r="C1649" s="5" t="s">
        <v>105</v>
      </c>
      <c r="D1649" s="5" t="s">
        <v>24</v>
      </c>
      <c r="E1649" s="16">
        <v>212.28</v>
      </c>
      <c r="F1649" s="16">
        <v>198.87</v>
      </c>
      <c r="G1649" s="8"/>
      <c r="H1649" s="9"/>
      <c r="I1649" s="9"/>
      <c r="J1649" s="17">
        <f>E1649-F1649</f>
        <v>13.409999999999997</v>
      </c>
      <c r="K1649" s="9"/>
      <c r="L1649" s="9"/>
      <c r="M1649" s="9"/>
    </row>
    <row r="1650" spans="1:13" ht="12.75">
      <c r="A1650" s="1" t="s">
        <v>13</v>
      </c>
      <c r="B1650" s="5" t="s">
        <v>102</v>
      </c>
      <c r="C1650" s="5" t="s">
        <v>105</v>
      </c>
      <c r="D1650" s="5" t="s">
        <v>25</v>
      </c>
      <c r="E1650" s="16">
        <v>206724.48</v>
      </c>
      <c r="F1650" s="16">
        <v>172917.36</v>
      </c>
      <c r="G1650" s="8"/>
      <c r="H1650" s="9"/>
      <c r="I1650" s="9"/>
      <c r="J1650" s="17">
        <f>E1650-F1650</f>
        <v>33807.120000000024</v>
      </c>
      <c r="K1650" s="9"/>
      <c r="L1650" s="9"/>
      <c r="M1650" s="9"/>
    </row>
    <row r="1651" spans="1:13" ht="12.75">
      <c r="A1651" s="1" t="s">
        <v>13</v>
      </c>
      <c r="B1651" s="5" t="s">
        <v>102</v>
      </c>
      <c r="C1651" s="5" t="s">
        <v>105</v>
      </c>
      <c r="D1651" s="10" t="s">
        <v>26</v>
      </c>
      <c r="E1651" s="11">
        <v>168055.38</v>
      </c>
      <c r="F1651" s="11">
        <v>140583.78</v>
      </c>
      <c r="G1651" s="8">
        <v>155435.37</v>
      </c>
      <c r="H1651" s="17">
        <f>E1651-G1651</f>
        <v>12620.01000000001</v>
      </c>
      <c r="I1651" s="9"/>
      <c r="J1651" s="17">
        <f>E1651-F1651</f>
        <v>27471.600000000006</v>
      </c>
      <c r="K1651" s="9"/>
      <c r="L1651" s="9"/>
      <c r="M1651" s="9"/>
    </row>
    <row r="1652" spans="1:13" ht="12.75">
      <c r="A1652" s="1" t="s">
        <v>13</v>
      </c>
      <c r="B1652" s="5" t="s">
        <v>102</v>
      </c>
      <c r="C1652" s="18" t="s">
        <v>105</v>
      </c>
      <c r="D1652" s="18" t="s">
        <v>28</v>
      </c>
      <c r="E1652" s="19">
        <v>152757.48</v>
      </c>
      <c r="F1652" s="19">
        <v>127743.32</v>
      </c>
      <c r="G1652" s="8"/>
      <c r="H1652" s="9"/>
      <c r="I1652" s="9"/>
      <c r="J1652" s="17">
        <f>E1652-F1652</f>
        <v>25014.160000000003</v>
      </c>
      <c r="K1652" s="9"/>
      <c r="L1652" s="9"/>
      <c r="M1652" s="9"/>
    </row>
    <row r="1653" spans="1:13" ht="12.75">
      <c r="A1653" s="1" t="s">
        <v>13</v>
      </c>
      <c r="B1653" s="5" t="s">
        <v>102</v>
      </c>
      <c r="C1653" s="5" t="s">
        <v>105</v>
      </c>
      <c r="D1653" s="5" t="s">
        <v>54</v>
      </c>
      <c r="E1653" s="16">
        <v>76273.92</v>
      </c>
      <c r="F1653" s="16">
        <v>63793.85</v>
      </c>
      <c r="G1653" s="8"/>
      <c r="H1653" s="9"/>
      <c r="I1653" s="9"/>
      <c r="J1653" s="17">
        <f>E1653-F1653</f>
        <v>12480.07</v>
      </c>
      <c r="K1653" s="9"/>
      <c r="L1653" s="9"/>
      <c r="M1653" s="9"/>
    </row>
    <row r="1654" spans="1:13" ht="12.75">
      <c r="A1654" s="1" t="s">
        <v>13</v>
      </c>
      <c r="B1654" s="5" t="s">
        <v>102</v>
      </c>
      <c r="C1654" s="5" t="s">
        <v>105</v>
      </c>
      <c r="D1654" s="5" t="s">
        <v>29</v>
      </c>
      <c r="E1654" s="16">
        <v>1615.2</v>
      </c>
      <c r="F1654" s="16">
        <v>1347.78</v>
      </c>
      <c r="G1654" s="8"/>
      <c r="H1654" s="9"/>
      <c r="I1654" s="9"/>
      <c r="J1654" s="17">
        <f>E1654-F1654</f>
        <v>267.4200000000001</v>
      </c>
      <c r="K1654" s="9"/>
      <c r="L1654" s="9"/>
      <c r="M1654" s="9"/>
    </row>
    <row r="1655" spans="1:13" ht="12.75">
      <c r="A1655" s="1" t="s">
        <v>13</v>
      </c>
      <c r="B1655" s="5" t="s">
        <v>102</v>
      </c>
      <c r="C1655" s="5" t="s">
        <v>105</v>
      </c>
      <c r="D1655" s="5" t="s">
        <v>30</v>
      </c>
      <c r="E1655" s="16">
        <v>235471.76</v>
      </c>
      <c r="F1655" s="16">
        <v>197911.58</v>
      </c>
      <c r="G1655" s="8"/>
      <c r="H1655" s="9"/>
      <c r="I1655" s="9"/>
      <c r="J1655" s="17">
        <f>E1655-F1655</f>
        <v>37560.18000000002</v>
      </c>
      <c r="K1655" s="9">
        <f>927.6*12</f>
        <v>11131.2</v>
      </c>
      <c r="L1655" s="9"/>
      <c r="M1655" s="9"/>
    </row>
    <row r="1656" spans="1:13" ht="12.75">
      <c r="A1656" s="1" t="s">
        <v>13</v>
      </c>
      <c r="B1656" s="5" t="s">
        <v>102</v>
      </c>
      <c r="C1656" s="5" t="s">
        <v>105</v>
      </c>
      <c r="D1656" s="5" t="s">
        <v>31</v>
      </c>
      <c r="E1656" s="16">
        <v>1451854.68</v>
      </c>
      <c r="F1656" s="16">
        <v>1204143.17</v>
      </c>
      <c r="G1656" s="8"/>
      <c r="H1656" s="9"/>
      <c r="I1656" s="9"/>
      <c r="J1656" s="17">
        <f>E1656-F1656</f>
        <v>247711.51</v>
      </c>
      <c r="K1656" s="9"/>
      <c r="L1656" s="9"/>
      <c r="M1656" s="9"/>
    </row>
    <row r="1657" spans="1:13" ht="12.75">
      <c r="A1657" s="1" t="s">
        <v>13</v>
      </c>
      <c r="B1657" s="5" t="s">
        <v>102</v>
      </c>
      <c r="C1657" s="5" t="s">
        <v>105</v>
      </c>
      <c r="D1657" s="5" t="s">
        <v>33</v>
      </c>
      <c r="E1657" s="16">
        <v>12321.6</v>
      </c>
      <c r="F1657" s="16">
        <v>10300.82</v>
      </c>
      <c r="G1657" s="8"/>
      <c r="H1657" s="9"/>
      <c r="I1657" s="9"/>
      <c r="J1657" s="17">
        <f>E1657-F1657</f>
        <v>2020.7800000000007</v>
      </c>
      <c r="K1657" s="9"/>
      <c r="L1657" s="9"/>
      <c r="M1657" s="9"/>
    </row>
    <row r="1658" spans="1:13" ht="12.75">
      <c r="A1658" s="1" t="s">
        <v>13</v>
      </c>
      <c r="B1658" s="5" t="s">
        <v>102</v>
      </c>
      <c r="C1658" s="5" t="s">
        <v>105</v>
      </c>
      <c r="D1658" s="5" t="s">
        <v>37</v>
      </c>
      <c r="E1658" s="16">
        <v>2915075.84</v>
      </c>
      <c r="F1658" s="16">
        <v>2430568.01</v>
      </c>
      <c r="G1658" s="8"/>
      <c r="H1658" s="9"/>
      <c r="I1658" s="9"/>
      <c r="J1658" s="17">
        <f>E1658-F1658</f>
        <v>484507.8300000001</v>
      </c>
      <c r="K1658" s="9"/>
      <c r="L1658" s="9"/>
      <c r="M1658" s="9"/>
    </row>
    <row r="1659" spans="2:13" ht="12.75">
      <c r="B1659" s="5"/>
      <c r="C1659" s="5"/>
      <c r="D1659" s="10" t="s">
        <v>38</v>
      </c>
      <c r="E1659" s="11">
        <f>E1638+E1639+E1640+E1641+E1642+E1643+E1644+E1645+E1647+E1648+E1649+E1650+E1653+E1657</f>
        <v>506615.63999999996</v>
      </c>
      <c r="F1659" s="11">
        <f>F1638+F1639+F1640+F1641+F1642+F1643+F1644+F1645+F1647+F1648+F1649+F1650+F1653+F1657</f>
        <v>423753.02999999997</v>
      </c>
      <c r="G1659" s="8"/>
      <c r="H1659" s="9"/>
      <c r="I1659" s="9"/>
      <c r="J1659" s="17">
        <f>E1659-F1659</f>
        <v>82862.60999999999</v>
      </c>
      <c r="K1659" s="9"/>
      <c r="L1659" s="9"/>
      <c r="M1659" s="9"/>
    </row>
    <row r="1660" spans="2:13" ht="12.75">
      <c r="B1660" s="5"/>
      <c r="C1660" s="5"/>
      <c r="D1660" s="10" t="s">
        <v>51</v>
      </c>
      <c r="E1660" s="11">
        <f>E1659+E1652+E1651</f>
        <v>827428.5</v>
      </c>
      <c r="F1660" s="11">
        <f>F1659+F1652+F1651</f>
        <v>692080.13</v>
      </c>
      <c r="G1660" s="8"/>
      <c r="H1660" s="9"/>
      <c r="I1660" s="9"/>
      <c r="J1660" s="17">
        <f>E1660-F1660</f>
        <v>135348.37</v>
      </c>
      <c r="K1660" s="9"/>
      <c r="L1660" s="9"/>
      <c r="M1660" s="9"/>
    </row>
    <row r="1661" spans="1:13" ht="12.75">
      <c r="A1661" s="1" t="s">
        <v>13</v>
      </c>
      <c r="B1661" s="5" t="s">
        <v>102</v>
      </c>
      <c r="C1661" s="5" t="s">
        <v>106</v>
      </c>
      <c r="D1661" s="5" t="s">
        <v>16</v>
      </c>
      <c r="E1661" s="16">
        <v>55710.42</v>
      </c>
      <c r="F1661" s="16">
        <v>47434.58</v>
      </c>
      <c r="G1661" s="8"/>
      <c r="H1661" s="9"/>
      <c r="I1661" s="9"/>
      <c r="J1661" s="17">
        <f>E1661-F1661</f>
        <v>8275.839999999997</v>
      </c>
      <c r="K1661" s="9"/>
      <c r="L1661" s="9"/>
      <c r="M1661" s="9"/>
    </row>
    <row r="1662" spans="1:13" ht="12.75">
      <c r="A1662" s="1" t="s">
        <v>13</v>
      </c>
      <c r="B1662" s="5" t="s">
        <v>102</v>
      </c>
      <c r="C1662" s="5" t="s">
        <v>106</v>
      </c>
      <c r="D1662" s="5" t="s">
        <v>49</v>
      </c>
      <c r="E1662" s="16">
        <v>5313.12</v>
      </c>
      <c r="F1662" s="16">
        <v>4524.7</v>
      </c>
      <c r="G1662" s="8"/>
      <c r="H1662" s="9"/>
      <c r="I1662" s="9"/>
      <c r="J1662" s="17">
        <f>E1662-F1662</f>
        <v>788.4200000000001</v>
      </c>
      <c r="K1662" s="9"/>
      <c r="L1662" s="9"/>
      <c r="M1662" s="9"/>
    </row>
    <row r="1663" spans="1:13" ht="12.75">
      <c r="A1663" s="1" t="s">
        <v>13</v>
      </c>
      <c r="B1663" s="5" t="s">
        <v>102</v>
      </c>
      <c r="C1663" s="5" t="s">
        <v>106</v>
      </c>
      <c r="D1663" s="5" t="s">
        <v>50</v>
      </c>
      <c r="E1663" s="16">
        <v>7439.1</v>
      </c>
      <c r="F1663" s="16">
        <v>6341.06</v>
      </c>
      <c r="G1663" s="8"/>
      <c r="H1663" s="9"/>
      <c r="I1663" s="9"/>
      <c r="J1663" s="17">
        <f>E1663-F1663</f>
        <v>1098.04</v>
      </c>
      <c r="K1663" s="9"/>
      <c r="L1663" s="9"/>
      <c r="M1663" s="9"/>
    </row>
    <row r="1664" spans="1:13" ht="12.75">
      <c r="A1664" s="1" t="s">
        <v>13</v>
      </c>
      <c r="B1664" s="5" t="s">
        <v>102</v>
      </c>
      <c r="C1664" s="5" t="s">
        <v>106</v>
      </c>
      <c r="D1664" s="5" t="s">
        <v>17</v>
      </c>
      <c r="E1664" s="16">
        <v>15331.98</v>
      </c>
      <c r="F1664" s="16">
        <v>13054.76</v>
      </c>
      <c r="G1664" s="8"/>
      <c r="H1664" s="9"/>
      <c r="I1664" s="9"/>
      <c r="J1664" s="17">
        <f>E1664-F1664</f>
        <v>2277.2199999999993</v>
      </c>
      <c r="K1664" s="9"/>
      <c r="L1664" s="9"/>
      <c r="M1664" s="9"/>
    </row>
    <row r="1665" spans="1:13" ht="12.75">
      <c r="A1665" s="1" t="s">
        <v>13</v>
      </c>
      <c r="B1665" s="5" t="s">
        <v>102</v>
      </c>
      <c r="C1665" s="5" t="s">
        <v>106</v>
      </c>
      <c r="D1665" s="5" t="s">
        <v>18</v>
      </c>
      <c r="E1665" s="16">
        <v>14724.9</v>
      </c>
      <c r="F1665" s="16">
        <v>12536.19</v>
      </c>
      <c r="G1665" s="8"/>
      <c r="H1665" s="9"/>
      <c r="I1665" s="9"/>
      <c r="J1665" s="17">
        <f>E1665-F1665</f>
        <v>2188.709999999999</v>
      </c>
      <c r="K1665" s="9"/>
      <c r="L1665" s="9"/>
      <c r="M1665" s="9"/>
    </row>
    <row r="1666" spans="1:13" ht="12.75">
      <c r="A1666" s="1" t="s">
        <v>13</v>
      </c>
      <c r="B1666" s="5" t="s">
        <v>102</v>
      </c>
      <c r="C1666" s="5" t="s">
        <v>106</v>
      </c>
      <c r="D1666" s="5" t="s">
        <v>19</v>
      </c>
      <c r="E1666" s="16">
        <v>7134.72</v>
      </c>
      <c r="F1666" s="16">
        <v>6081.06</v>
      </c>
      <c r="G1666" s="8"/>
      <c r="H1666" s="9"/>
      <c r="I1666" s="9"/>
      <c r="J1666" s="17">
        <f>E1666-F1666</f>
        <v>1053.6599999999999</v>
      </c>
      <c r="K1666" s="9"/>
      <c r="L1666" s="9"/>
      <c r="M1666" s="9"/>
    </row>
    <row r="1667" spans="1:13" ht="12.75">
      <c r="A1667" s="1" t="s">
        <v>13</v>
      </c>
      <c r="B1667" s="5" t="s">
        <v>102</v>
      </c>
      <c r="C1667" s="5" t="s">
        <v>106</v>
      </c>
      <c r="D1667" s="5" t="s">
        <v>20</v>
      </c>
      <c r="E1667" s="16">
        <v>1670.46</v>
      </c>
      <c r="F1667" s="16">
        <v>1412.26</v>
      </c>
      <c r="G1667" s="8"/>
      <c r="H1667" s="9"/>
      <c r="I1667" s="9"/>
      <c r="J1667" s="17">
        <f>E1667-F1667</f>
        <v>258.20000000000005</v>
      </c>
      <c r="K1667" s="9"/>
      <c r="L1667" s="9"/>
      <c r="M1667" s="9"/>
    </row>
    <row r="1668" spans="1:13" ht="12.75">
      <c r="A1668" s="1" t="s">
        <v>13</v>
      </c>
      <c r="B1668" s="5" t="s">
        <v>102</v>
      </c>
      <c r="C1668" s="5" t="s">
        <v>106</v>
      </c>
      <c r="D1668" s="5" t="s">
        <v>21</v>
      </c>
      <c r="E1668" s="16">
        <v>261029.29</v>
      </c>
      <c r="F1668" s="16">
        <v>208396.54</v>
      </c>
      <c r="G1668" s="8"/>
      <c r="H1668" s="9"/>
      <c r="I1668" s="9"/>
      <c r="J1668" s="17">
        <f>E1668-F1668</f>
        <v>52632.75</v>
      </c>
      <c r="K1668" s="9">
        <f>K1677</f>
        <v>6996.12</v>
      </c>
      <c r="L1668" s="9"/>
      <c r="M1668" s="9"/>
    </row>
    <row r="1669" spans="1:13" ht="12.75">
      <c r="A1669" s="1" t="s">
        <v>13</v>
      </c>
      <c r="B1669" s="5" t="s">
        <v>102</v>
      </c>
      <c r="C1669" s="5" t="s">
        <v>106</v>
      </c>
      <c r="D1669" s="5" t="s">
        <v>22</v>
      </c>
      <c r="E1669" s="16">
        <v>7894.68</v>
      </c>
      <c r="F1669" s="16">
        <v>6715.31</v>
      </c>
      <c r="G1669" s="8"/>
      <c r="H1669" s="9"/>
      <c r="I1669" s="9"/>
      <c r="J1669" s="17">
        <f>E1669-F1669</f>
        <v>1179.37</v>
      </c>
      <c r="K1669" s="9"/>
      <c r="L1669" s="9"/>
      <c r="M1669" s="9"/>
    </row>
    <row r="1670" spans="1:13" ht="12.75">
      <c r="A1670" s="1" t="s">
        <v>13</v>
      </c>
      <c r="B1670" s="5" t="s">
        <v>102</v>
      </c>
      <c r="C1670" s="5" t="s">
        <v>106</v>
      </c>
      <c r="D1670" s="5" t="s">
        <v>23</v>
      </c>
      <c r="E1670" s="16">
        <v>34458.9</v>
      </c>
      <c r="F1670" s="16">
        <v>29337.06</v>
      </c>
      <c r="G1670" s="8"/>
      <c r="H1670" s="9"/>
      <c r="I1670" s="9"/>
      <c r="J1670" s="17">
        <f>E1670-F1670</f>
        <v>5121.84</v>
      </c>
      <c r="K1670" s="9"/>
      <c r="L1670" s="9"/>
      <c r="M1670" s="9"/>
    </row>
    <row r="1671" spans="1:13" ht="12.75">
      <c r="A1671" s="1" t="s">
        <v>13</v>
      </c>
      <c r="B1671" s="5" t="s">
        <v>102</v>
      </c>
      <c r="C1671" s="5" t="s">
        <v>106</v>
      </c>
      <c r="D1671" s="5" t="s">
        <v>24</v>
      </c>
      <c r="E1671" s="16">
        <v>152.1</v>
      </c>
      <c r="F1671" s="16">
        <v>145.06</v>
      </c>
      <c r="G1671" s="8"/>
      <c r="H1671" s="9"/>
      <c r="I1671" s="9"/>
      <c r="J1671" s="17">
        <f>E1671-F1671</f>
        <v>7.039999999999992</v>
      </c>
      <c r="K1671" s="9"/>
      <c r="L1671" s="9"/>
      <c r="M1671" s="9"/>
    </row>
    <row r="1672" spans="1:13" ht="12.75">
      <c r="A1672" s="1" t="s">
        <v>13</v>
      </c>
      <c r="B1672" s="5" t="s">
        <v>102</v>
      </c>
      <c r="C1672" s="5" t="s">
        <v>106</v>
      </c>
      <c r="D1672" s="5" t="s">
        <v>25</v>
      </c>
      <c r="E1672" s="16">
        <v>147701.88</v>
      </c>
      <c r="F1672" s="16">
        <v>125763.23</v>
      </c>
      <c r="G1672" s="8"/>
      <c r="H1672" s="9"/>
      <c r="I1672" s="9"/>
      <c r="J1672" s="17">
        <f>E1672-F1672</f>
        <v>21938.65000000001</v>
      </c>
      <c r="K1672" s="9"/>
      <c r="L1672" s="9"/>
      <c r="M1672" s="9"/>
    </row>
    <row r="1673" spans="1:13" ht="12.75">
      <c r="A1673" s="1" t="s">
        <v>13</v>
      </c>
      <c r="B1673" s="5" t="s">
        <v>102</v>
      </c>
      <c r="C1673" s="5" t="s">
        <v>106</v>
      </c>
      <c r="D1673" s="10" t="s">
        <v>26</v>
      </c>
      <c r="E1673" s="11">
        <v>120074.22</v>
      </c>
      <c r="F1673" s="11">
        <v>102247.89</v>
      </c>
      <c r="G1673" s="8">
        <v>113973.16</v>
      </c>
      <c r="H1673" s="17">
        <f>E1673-G1673</f>
        <v>6101.059999999998</v>
      </c>
      <c r="I1673" s="9"/>
      <c r="J1673" s="17">
        <f>E1673-F1673</f>
        <v>17826.33</v>
      </c>
      <c r="K1673" s="9"/>
      <c r="L1673" s="9"/>
      <c r="M1673" s="9"/>
    </row>
    <row r="1674" spans="1:13" ht="12.75">
      <c r="A1674" s="1" t="s">
        <v>13</v>
      </c>
      <c r="B1674" s="5" t="s">
        <v>102</v>
      </c>
      <c r="C1674" s="18" t="s">
        <v>106</v>
      </c>
      <c r="D1674" s="18" t="s">
        <v>28</v>
      </c>
      <c r="E1674" s="19">
        <v>109144.32</v>
      </c>
      <c r="F1674" s="19">
        <v>92909.15</v>
      </c>
      <c r="G1674" s="8"/>
      <c r="H1674" s="9"/>
      <c r="I1674" s="9"/>
      <c r="J1674" s="17">
        <f>E1674-F1674</f>
        <v>16235.170000000013</v>
      </c>
      <c r="K1674" s="9"/>
      <c r="L1674" s="9"/>
      <c r="M1674" s="9"/>
    </row>
    <row r="1675" spans="1:13" ht="12.75">
      <c r="A1675" s="1" t="s">
        <v>13</v>
      </c>
      <c r="B1675" s="5" t="s">
        <v>102</v>
      </c>
      <c r="C1675" s="5" t="s">
        <v>106</v>
      </c>
      <c r="D1675" s="5" t="s">
        <v>54</v>
      </c>
      <c r="E1675" s="16">
        <v>54497.1</v>
      </c>
      <c r="F1675" s="16">
        <v>46397.92</v>
      </c>
      <c r="G1675" s="8"/>
      <c r="H1675" s="9"/>
      <c r="I1675" s="9"/>
      <c r="J1675" s="17">
        <f>E1675-F1675</f>
        <v>8099.18</v>
      </c>
      <c r="K1675" s="9"/>
      <c r="L1675" s="9"/>
      <c r="M1675" s="9"/>
    </row>
    <row r="1676" spans="1:13" ht="12.75">
      <c r="A1676" s="1" t="s">
        <v>13</v>
      </c>
      <c r="B1676" s="5" t="s">
        <v>102</v>
      </c>
      <c r="C1676" s="5" t="s">
        <v>106</v>
      </c>
      <c r="D1676" s="5" t="s">
        <v>29</v>
      </c>
      <c r="E1676" s="16">
        <v>1163.52</v>
      </c>
      <c r="F1676" s="16">
        <v>988.33</v>
      </c>
      <c r="G1676" s="8"/>
      <c r="H1676" s="9"/>
      <c r="I1676" s="9"/>
      <c r="J1676" s="17">
        <f>E1676-F1676</f>
        <v>175.18999999999994</v>
      </c>
      <c r="K1676" s="9"/>
      <c r="L1676" s="9"/>
      <c r="M1676" s="9"/>
    </row>
    <row r="1677" spans="1:13" ht="12.75">
      <c r="A1677" s="1" t="s">
        <v>13</v>
      </c>
      <c r="B1677" s="5" t="s">
        <v>102</v>
      </c>
      <c r="C1677" s="5" t="s">
        <v>106</v>
      </c>
      <c r="D1677" s="5" t="s">
        <v>30</v>
      </c>
      <c r="E1677" s="16">
        <v>154161.48</v>
      </c>
      <c r="F1677" s="16">
        <v>123087.56</v>
      </c>
      <c r="G1677" s="8"/>
      <c r="H1677" s="9"/>
      <c r="I1677" s="9"/>
      <c r="J1677" s="17">
        <f>E1677-F1677</f>
        <v>31073.920000000013</v>
      </c>
      <c r="K1677" s="9">
        <f>583.01*12</f>
        <v>6996.12</v>
      </c>
      <c r="L1677" s="9"/>
      <c r="M1677" s="9"/>
    </row>
    <row r="1678" spans="1:13" ht="12.75">
      <c r="A1678" s="1" t="s">
        <v>13</v>
      </c>
      <c r="B1678" s="5" t="s">
        <v>102</v>
      </c>
      <c r="C1678" s="5" t="s">
        <v>106</v>
      </c>
      <c r="D1678" s="5" t="s">
        <v>31</v>
      </c>
      <c r="E1678" s="16">
        <v>1116107.28</v>
      </c>
      <c r="F1678" s="16">
        <v>948002.37</v>
      </c>
      <c r="G1678" s="8"/>
      <c r="H1678" s="9"/>
      <c r="I1678" s="9"/>
      <c r="J1678" s="17">
        <f>E1678-F1678</f>
        <v>168104.91000000003</v>
      </c>
      <c r="K1678" s="9"/>
      <c r="L1678" s="9"/>
      <c r="M1678" s="9"/>
    </row>
    <row r="1679" spans="1:13" ht="12.75">
      <c r="A1679" s="1" t="s">
        <v>13</v>
      </c>
      <c r="B1679" s="5" t="s">
        <v>102</v>
      </c>
      <c r="C1679" s="5" t="s">
        <v>106</v>
      </c>
      <c r="D1679" s="5" t="s">
        <v>33</v>
      </c>
      <c r="E1679" s="16">
        <v>8804.22</v>
      </c>
      <c r="F1679" s="16">
        <v>7492.42</v>
      </c>
      <c r="G1679" s="8"/>
      <c r="H1679" s="9"/>
      <c r="I1679" s="9"/>
      <c r="J1679" s="17">
        <f>E1679-F1679</f>
        <v>1311.7999999999993</v>
      </c>
      <c r="K1679" s="9"/>
      <c r="L1679" s="9"/>
      <c r="M1679" s="9"/>
    </row>
    <row r="1680" spans="1:13" ht="12.75">
      <c r="A1680" s="1" t="s">
        <v>13</v>
      </c>
      <c r="B1680" s="5" t="s">
        <v>102</v>
      </c>
      <c r="C1680" s="5" t="s">
        <v>106</v>
      </c>
      <c r="D1680" s="5" t="s">
        <v>37</v>
      </c>
      <c r="E1680" s="16">
        <v>2122513.69</v>
      </c>
      <c r="F1680" s="16">
        <v>1782867.45</v>
      </c>
      <c r="G1680" s="8"/>
      <c r="H1680" s="9"/>
      <c r="I1680" s="9"/>
      <c r="J1680" s="17">
        <f>E1680-F1680</f>
        <v>339646.24</v>
      </c>
      <c r="K1680" s="9"/>
      <c r="L1680" s="9"/>
      <c r="M1680" s="9"/>
    </row>
    <row r="1681" spans="2:13" ht="12.75">
      <c r="B1681" s="5"/>
      <c r="C1681" s="5"/>
      <c r="D1681" s="10" t="s">
        <v>38</v>
      </c>
      <c r="E1681" s="11">
        <f>E1661+E1662+E1663+E1664+E1665+E1666+E1667+E1669+E1670+E1671+E1672+E1675+E1679</f>
        <v>360833.57999999996</v>
      </c>
      <c r="F1681" s="11">
        <f>F1661+F1662+F1663+F1664+F1665+F1666+F1667+F1669+F1670+F1671+F1672+F1675+F1679</f>
        <v>307235.6099999999</v>
      </c>
      <c r="G1681" s="8"/>
      <c r="H1681" s="9"/>
      <c r="I1681" s="9"/>
      <c r="J1681" s="17">
        <f>E1681-F1681</f>
        <v>53597.97000000003</v>
      </c>
      <c r="K1681" s="9"/>
      <c r="L1681" s="9"/>
      <c r="M1681" s="9"/>
    </row>
    <row r="1682" spans="2:13" ht="12.75">
      <c r="B1682" s="5"/>
      <c r="C1682" s="5"/>
      <c r="D1682" s="10" t="s">
        <v>51</v>
      </c>
      <c r="E1682" s="11">
        <f>E1681+E1674+E1673</f>
        <v>590052.12</v>
      </c>
      <c r="F1682" s="11">
        <f>F1681+F1674+F1673</f>
        <v>502392.6499999999</v>
      </c>
      <c r="G1682" s="8"/>
      <c r="H1682" s="9"/>
      <c r="I1682" s="9"/>
      <c r="J1682" s="17">
        <f>E1682-F1682</f>
        <v>87659.47000000009</v>
      </c>
      <c r="K1682" s="9"/>
      <c r="L1682" s="9"/>
      <c r="M1682" s="9"/>
    </row>
    <row r="1683" spans="1:13" ht="12.75">
      <c r="A1683" s="1" t="s">
        <v>13</v>
      </c>
      <c r="B1683" s="5" t="s">
        <v>102</v>
      </c>
      <c r="C1683" s="5" t="s">
        <v>107</v>
      </c>
      <c r="D1683" s="5" t="s">
        <v>16</v>
      </c>
      <c r="E1683" s="16">
        <v>56459.4</v>
      </c>
      <c r="F1683" s="16">
        <v>48217.9</v>
      </c>
      <c r="G1683" s="8"/>
      <c r="H1683" s="9"/>
      <c r="I1683" s="9"/>
      <c r="J1683" s="17">
        <f>E1683-F1683</f>
        <v>8241.5</v>
      </c>
      <c r="K1683" s="9"/>
      <c r="L1683" s="9"/>
      <c r="M1683" s="9"/>
    </row>
    <row r="1684" spans="1:13" ht="12.75">
      <c r="A1684" s="1" t="s">
        <v>13</v>
      </c>
      <c r="B1684" s="5" t="s">
        <v>102</v>
      </c>
      <c r="C1684" s="5" t="s">
        <v>107</v>
      </c>
      <c r="D1684" s="5" t="s">
        <v>41</v>
      </c>
      <c r="E1684" s="16">
        <v>557.28</v>
      </c>
      <c r="F1684" s="16">
        <v>511.09</v>
      </c>
      <c r="G1684" s="8"/>
      <c r="H1684" s="9"/>
      <c r="I1684" s="9"/>
      <c r="J1684" s="17">
        <f>E1684-F1684</f>
        <v>46.19</v>
      </c>
      <c r="K1684" s="9"/>
      <c r="L1684" s="9"/>
      <c r="M1684" s="9"/>
    </row>
    <row r="1685" spans="1:13" ht="12.75">
      <c r="A1685" s="1" t="s">
        <v>13</v>
      </c>
      <c r="B1685" s="5" t="s">
        <v>102</v>
      </c>
      <c r="C1685" s="5" t="s">
        <v>107</v>
      </c>
      <c r="D1685" s="5" t="s">
        <v>49</v>
      </c>
      <c r="E1685" s="16">
        <v>5384.34</v>
      </c>
      <c r="F1685" s="16">
        <v>4599.15</v>
      </c>
      <c r="G1685" s="8"/>
      <c r="H1685" s="9"/>
      <c r="I1685" s="9"/>
      <c r="J1685" s="17">
        <f>E1685-F1685</f>
        <v>785.1900000000005</v>
      </c>
      <c r="K1685" s="9"/>
      <c r="L1685" s="9"/>
      <c r="M1685" s="9"/>
    </row>
    <row r="1686" spans="1:13" ht="12.75">
      <c r="A1686" s="1" t="s">
        <v>13</v>
      </c>
      <c r="B1686" s="5" t="s">
        <v>102</v>
      </c>
      <c r="C1686" s="5" t="s">
        <v>107</v>
      </c>
      <c r="D1686" s="5" t="s">
        <v>50</v>
      </c>
      <c r="E1686" s="16">
        <v>7539.18</v>
      </c>
      <c r="F1686" s="16">
        <v>6445.66</v>
      </c>
      <c r="G1686" s="8"/>
      <c r="H1686" s="9"/>
      <c r="I1686" s="9"/>
      <c r="J1686" s="17">
        <f>E1686-F1686</f>
        <v>1093.5200000000004</v>
      </c>
      <c r="K1686" s="9"/>
      <c r="L1686" s="9"/>
      <c r="M1686" s="9"/>
    </row>
    <row r="1687" spans="1:13" ht="12.75">
      <c r="A1687" s="1" t="s">
        <v>13</v>
      </c>
      <c r="B1687" s="5" t="s">
        <v>102</v>
      </c>
      <c r="C1687" s="5" t="s">
        <v>107</v>
      </c>
      <c r="D1687" s="5" t="s">
        <v>17</v>
      </c>
      <c r="E1687" s="16">
        <v>15538.08</v>
      </c>
      <c r="F1687" s="16">
        <v>13270.34</v>
      </c>
      <c r="G1687" s="8"/>
      <c r="H1687" s="9"/>
      <c r="I1687" s="9"/>
      <c r="J1687" s="17">
        <f>E1687-F1687</f>
        <v>2267.74</v>
      </c>
      <c r="K1687" s="9"/>
      <c r="L1687" s="9"/>
      <c r="M1687" s="9"/>
    </row>
    <row r="1688" spans="1:13" ht="12.75">
      <c r="A1688" s="1" t="s">
        <v>13</v>
      </c>
      <c r="B1688" s="5" t="s">
        <v>102</v>
      </c>
      <c r="C1688" s="5" t="s">
        <v>107</v>
      </c>
      <c r="D1688" s="5" t="s">
        <v>18</v>
      </c>
      <c r="E1688" s="16">
        <v>14922.48</v>
      </c>
      <c r="F1688" s="16">
        <v>12742.81</v>
      </c>
      <c r="G1688" s="8"/>
      <c r="H1688" s="9"/>
      <c r="I1688" s="9"/>
      <c r="J1688" s="17">
        <f>E1688-F1688</f>
        <v>2179.67</v>
      </c>
      <c r="K1688" s="9"/>
      <c r="L1688" s="9"/>
      <c r="M1688" s="9"/>
    </row>
    <row r="1689" spans="1:13" ht="12.75">
      <c r="A1689" s="1" t="s">
        <v>13</v>
      </c>
      <c r="B1689" s="5" t="s">
        <v>102</v>
      </c>
      <c r="C1689" s="5" t="s">
        <v>107</v>
      </c>
      <c r="D1689" s="5" t="s">
        <v>19</v>
      </c>
      <c r="E1689" s="16">
        <v>7230.9</v>
      </c>
      <c r="F1689" s="16">
        <v>6181.56</v>
      </c>
      <c r="G1689" s="8"/>
      <c r="H1689" s="9"/>
      <c r="I1689" s="9"/>
      <c r="J1689" s="17">
        <f>E1689-F1689</f>
        <v>1049.3399999999992</v>
      </c>
      <c r="K1689" s="9"/>
      <c r="L1689" s="9"/>
      <c r="M1689" s="9"/>
    </row>
    <row r="1690" spans="1:13" ht="12.75">
      <c r="A1690" s="1" t="s">
        <v>13</v>
      </c>
      <c r="B1690" s="5" t="s">
        <v>102</v>
      </c>
      <c r="C1690" s="5" t="s">
        <v>107</v>
      </c>
      <c r="D1690" s="5" t="s">
        <v>20</v>
      </c>
      <c r="E1690" s="16">
        <v>1693.02</v>
      </c>
      <c r="F1690" s="16">
        <v>1435.85</v>
      </c>
      <c r="G1690" s="8"/>
      <c r="H1690" s="9"/>
      <c r="I1690" s="9"/>
      <c r="J1690" s="17">
        <f>E1690-F1690</f>
        <v>257.1700000000001</v>
      </c>
      <c r="K1690" s="9"/>
      <c r="L1690" s="9"/>
      <c r="M1690" s="9"/>
    </row>
    <row r="1691" spans="1:13" ht="12.75">
      <c r="A1691" s="1" t="s">
        <v>13</v>
      </c>
      <c r="B1691" s="5" t="s">
        <v>102</v>
      </c>
      <c r="C1691" s="5" t="s">
        <v>107</v>
      </c>
      <c r="D1691" s="5" t="s">
        <v>21</v>
      </c>
      <c r="E1691" s="16">
        <v>275230.74</v>
      </c>
      <c r="F1691" s="16">
        <v>216287.93</v>
      </c>
      <c r="G1691" s="8"/>
      <c r="H1691" s="9"/>
      <c r="I1691" s="9"/>
      <c r="J1691" s="17">
        <f>E1691-F1691</f>
        <v>58942.81</v>
      </c>
      <c r="K1691" s="9">
        <f>K1700</f>
        <v>8565.84</v>
      </c>
      <c r="L1691" s="9"/>
      <c r="M1691" s="9"/>
    </row>
    <row r="1692" spans="1:13" ht="12.75">
      <c r="A1692" s="1" t="s">
        <v>13</v>
      </c>
      <c r="B1692" s="5" t="s">
        <v>102</v>
      </c>
      <c r="C1692" s="5" t="s">
        <v>107</v>
      </c>
      <c r="D1692" s="5" t="s">
        <v>22</v>
      </c>
      <c r="E1692" s="16">
        <v>8000.58</v>
      </c>
      <c r="F1692" s="16">
        <v>6826.11</v>
      </c>
      <c r="G1692" s="8"/>
      <c r="H1692" s="9"/>
      <c r="I1692" s="9"/>
      <c r="J1692" s="17">
        <f>E1692-F1692</f>
        <v>1174.4700000000003</v>
      </c>
      <c r="K1692" s="9"/>
      <c r="L1692" s="9"/>
      <c r="M1692" s="9"/>
    </row>
    <row r="1693" spans="1:13" ht="12.75">
      <c r="A1693" s="1" t="s">
        <v>13</v>
      </c>
      <c r="B1693" s="5" t="s">
        <v>102</v>
      </c>
      <c r="C1693" s="5" t="s">
        <v>107</v>
      </c>
      <c r="D1693" s="5" t="s">
        <v>23</v>
      </c>
      <c r="E1693" s="16">
        <v>34921.68</v>
      </c>
      <c r="F1693" s="16">
        <v>29821.14</v>
      </c>
      <c r="G1693" s="8"/>
      <c r="H1693" s="9"/>
      <c r="I1693" s="9"/>
      <c r="J1693" s="17">
        <f>E1693-F1693</f>
        <v>5100.540000000001</v>
      </c>
      <c r="K1693" s="9"/>
      <c r="L1693" s="9"/>
      <c r="M1693" s="9"/>
    </row>
    <row r="1694" spans="1:13" ht="12.75">
      <c r="A1694" s="1" t="s">
        <v>13</v>
      </c>
      <c r="B1694" s="5" t="s">
        <v>102</v>
      </c>
      <c r="C1694" s="5" t="s">
        <v>107</v>
      </c>
      <c r="D1694" s="5" t="s">
        <v>24</v>
      </c>
      <c r="E1694" s="16">
        <v>153.96</v>
      </c>
      <c r="F1694" s="16">
        <v>147.12</v>
      </c>
      <c r="G1694" s="8"/>
      <c r="H1694" s="9"/>
      <c r="I1694" s="9"/>
      <c r="J1694" s="17">
        <f>E1694-F1694</f>
        <v>6.840000000000003</v>
      </c>
      <c r="K1694" s="9"/>
      <c r="L1694" s="9"/>
      <c r="M1694" s="9"/>
    </row>
    <row r="1695" spans="1:13" ht="12.75">
      <c r="A1695" s="1" t="s">
        <v>13</v>
      </c>
      <c r="B1695" s="5" t="s">
        <v>102</v>
      </c>
      <c r="C1695" s="5" t="s">
        <v>107</v>
      </c>
      <c r="D1695" s="5" t="s">
        <v>25</v>
      </c>
      <c r="E1695" s="16">
        <v>149686.5</v>
      </c>
      <c r="F1695" s="16">
        <v>127839.02</v>
      </c>
      <c r="G1695" s="8"/>
      <c r="H1695" s="9"/>
      <c r="I1695" s="9"/>
      <c r="J1695" s="17">
        <f>E1695-F1695</f>
        <v>21847.479999999996</v>
      </c>
      <c r="K1695" s="9"/>
      <c r="L1695" s="9"/>
      <c r="M1695" s="9"/>
    </row>
    <row r="1696" spans="1:13" ht="12.75">
      <c r="A1696" s="1" t="s">
        <v>13</v>
      </c>
      <c r="B1696" s="5" t="s">
        <v>102</v>
      </c>
      <c r="C1696" s="5" t="s">
        <v>107</v>
      </c>
      <c r="D1696" s="10" t="s">
        <v>26</v>
      </c>
      <c r="E1696" s="11">
        <v>121687.56</v>
      </c>
      <c r="F1696" s="11">
        <v>103935.36</v>
      </c>
      <c r="G1696" s="8">
        <v>224183.32</v>
      </c>
      <c r="H1696" s="17">
        <f>E1696-G1696</f>
        <v>-102495.76000000001</v>
      </c>
      <c r="I1696" s="9"/>
      <c r="J1696" s="17">
        <f>E1696-F1696</f>
        <v>17752.199999999997</v>
      </c>
      <c r="K1696" s="9"/>
      <c r="L1696" s="9"/>
      <c r="M1696" s="9"/>
    </row>
    <row r="1697" spans="1:13" ht="12.75">
      <c r="A1697" s="1" t="s">
        <v>13</v>
      </c>
      <c r="B1697" s="5" t="s">
        <v>102</v>
      </c>
      <c r="C1697" s="18" t="s">
        <v>107</v>
      </c>
      <c r="D1697" s="18" t="s">
        <v>28</v>
      </c>
      <c r="E1697" s="19">
        <v>110611.02</v>
      </c>
      <c r="F1697" s="19">
        <v>94443.02</v>
      </c>
      <c r="G1697" s="8"/>
      <c r="H1697" s="9"/>
      <c r="I1697" s="9"/>
      <c r="J1697" s="17">
        <f>E1697-F1697</f>
        <v>16168</v>
      </c>
      <c r="K1697" s="9"/>
      <c r="L1697" s="9"/>
      <c r="M1697" s="9"/>
    </row>
    <row r="1698" spans="1:13" ht="12.75">
      <c r="A1698" s="1" t="s">
        <v>13</v>
      </c>
      <c r="B1698" s="5" t="s">
        <v>102</v>
      </c>
      <c r="C1698" s="5" t="s">
        <v>107</v>
      </c>
      <c r="D1698" s="5" t="s">
        <v>54</v>
      </c>
      <c r="E1698" s="16">
        <v>55229.58</v>
      </c>
      <c r="F1698" s="16">
        <v>47163.88</v>
      </c>
      <c r="G1698" s="8"/>
      <c r="H1698" s="9"/>
      <c r="I1698" s="9"/>
      <c r="J1698" s="17">
        <f>E1698-F1698</f>
        <v>8065.700000000004</v>
      </c>
      <c r="K1698" s="9"/>
      <c r="L1698" s="9"/>
      <c r="M1698" s="9"/>
    </row>
    <row r="1699" spans="1:13" ht="12.75">
      <c r="A1699" s="1" t="s">
        <v>13</v>
      </c>
      <c r="B1699" s="5" t="s">
        <v>102</v>
      </c>
      <c r="C1699" s="5" t="s">
        <v>107</v>
      </c>
      <c r="D1699" s="5" t="s">
        <v>29</v>
      </c>
      <c r="E1699" s="16">
        <v>1209.72</v>
      </c>
      <c r="F1699" s="16">
        <v>1030.66</v>
      </c>
      <c r="G1699" s="8"/>
      <c r="H1699" s="9"/>
      <c r="I1699" s="9"/>
      <c r="J1699" s="17">
        <f>E1699-F1699</f>
        <v>179.05999999999995</v>
      </c>
      <c r="K1699" s="9"/>
      <c r="L1699" s="9"/>
      <c r="M1699" s="9"/>
    </row>
    <row r="1700" spans="1:13" ht="12.75">
      <c r="A1700" s="1" t="s">
        <v>13</v>
      </c>
      <c r="B1700" s="5" t="s">
        <v>102</v>
      </c>
      <c r="C1700" s="5" t="s">
        <v>107</v>
      </c>
      <c r="D1700" s="5" t="s">
        <v>30</v>
      </c>
      <c r="E1700" s="16">
        <v>162549.11</v>
      </c>
      <c r="F1700" s="16">
        <v>127748.65</v>
      </c>
      <c r="G1700" s="8"/>
      <c r="H1700" s="9"/>
      <c r="I1700" s="9"/>
      <c r="J1700" s="17">
        <f>E1700-F1700</f>
        <v>34800.45999999999</v>
      </c>
      <c r="K1700" s="9">
        <f>713.82*12</f>
        <v>8565.84</v>
      </c>
      <c r="L1700" s="9"/>
      <c r="M1700" s="9"/>
    </row>
    <row r="1701" spans="1:13" ht="12.75">
      <c r="A1701" s="1" t="s">
        <v>13</v>
      </c>
      <c r="B1701" s="5" t="s">
        <v>102</v>
      </c>
      <c r="C1701" s="5" t="s">
        <v>107</v>
      </c>
      <c r="D1701" s="5" t="s">
        <v>31</v>
      </c>
      <c r="E1701" s="16">
        <v>1150108.02</v>
      </c>
      <c r="F1701" s="16">
        <v>981195.82</v>
      </c>
      <c r="G1701" s="8"/>
      <c r="H1701" s="9"/>
      <c r="I1701" s="9"/>
      <c r="J1701" s="17">
        <f>E1701-F1701</f>
        <v>168912.20000000007</v>
      </c>
      <c r="K1701" s="9"/>
      <c r="L1701" s="9"/>
      <c r="M1701" s="9"/>
    </row>
    <row r="1702" spans="1:13" ht="12.75">
      <c r="A1702" s="1" t="s">
        <v>13</v>
      </c>
      <c r="B1702" s="5" t="s">
        <v>102</v>
      </c>
      <c r="C1702" s="5" t="s">
        <v>107</v>
      </c>
      <c r="D1702" s="5" t="s">
        <v>33</v>
      </c>
      <c r="E1702" s="16">
        <v>8922.66</v>
      </c>
      <c r="F1702" s="16">
        <v>7616.24</v>
      </c>
      <c r="G1702" s="8"/>
      <c r="H1702" s="9"/>
      <c r="I1702" s="9"/>
      <c r="J1702" s="17">
        <f>E1702-F1702</f>
        <v>1306.42</v>
      </c>
      <c r="K1702" s="9"/>
      <c r="L1702" s="9"/>
      <c r="M1702" s="9"/>
    </row>
    <row r="1703" spans="1:13" ht="12.75">
      <c r="A1703" s="1" t="s">
        <v>13</v>
      </c>
      <c r="B1703" s="5" t="s">
        <v>102</v>
      </c>
      <c r="C1703" s="5" t="s">
        <v>107</v>
      </c>
      <c r="D1703" s="5" t="s">
        <v>37</v>
      </c>
      <c r="E1703" s="16">
        <v>2187635.81</v>
      </c>
      <c r="F1703" s="16">
        <v>1837459.31</v>
      </c>
      <c r="G1703" s="8"/>
      <c r="H1703" s="9"/>
      <c r="I1703" s="9"/>
      <c r="J1703" s="17">
        <f>E1703-F1703</f>
        <v>350176.5</v>
      </c>
      <c r="K1703" s="9"/>
      <c r="L1703" s="9"/>
      <c r="M1703" s="9"/>
    </row>
    <row r="1704" spans="2:13" ht="12.75">
      <c r="B1704" s="5"/>
      <c r="C1704" s="5"/>
      <c r="D1704" s="10" t="s">
        <v>38</v>
      </c>
      <c r="E1704" s="11">
        <f>E1683+E1684+E1685+E1686+E1687+E1688+E1689+E1690+E1692+E1693+E1694+E1695+E1698+E1702</f>
        <v>366239.64</v>
      </c>
      <c r="F1704" s="11">
        <f>F1683+F1684+F1685+F1686+F1687+F1688+F1689+F1690+F1692+F1693+F1694+F1695+F1698+F1702</f>
        <v>312817.87</v>
      </c>
      <c r="G1704" s="8"/>
      <c r="H1704" s="9"/>
      <c r="I1704" s="9"/>
      <c r="J1704" s="17">
        <f>E1704-F1704</f>
        <v>53421.77000000002</v>
      </c>
      <c r="K1704" s="9"/>
      <c r="L1704" s="9"/>
      <c r="M1704" s="9"/>
    </row>
    <row r="1705" spans="2:13" ht="12.75">
      <c r="B1705" s="5"/>
      <c r="C1705" s="5"/>
      <c r="D1705" s="10" t="s">
        <v>51</v>
      </c>
      <c r="E1705" s="11">
        <f>E1704+E1697+E1696</f>
        <v>598538.22</v>
      </c>
      <c r="F1705" s="11">
        <f>F1704+F1697+F1696</f>
        <v>511196.25</v>
      </c>
      <c r="G1705" s="8"/>
      <c r="H1705" s="9"/>
      <c r="I1705" s="9"/>
      <c r="J1705" s="17">
        <f>E1705-F1705</f>
        <v>87341.96999999997</v>
      </c>
      <c r="K1705" s="9"/>
      <c r="L1705" s="9"/>
      <c r="M1705" s="9"/>
    </row>
    <row r="1706" spans="1:13" ht="12.75">
      <c r="A1706" s="1" t="s">
        <v>13</v>
      </c>
      <c r="B1706" s="5" t="s">
        <v>102</v>
      </c>
      <c r="C1706" s="5" t="s">
        <v>108</v>
      </c>
      <c r="D1706" s="5" t="s">
        <v>16</v>
      </c>
      <c r="E1706" s="16">
        <v>56529.78</v>
      </c>
      <c r="F1706" s="16">
        <v>50104.4</v>
      </c>
      <c r="G1706" s="8"/>
      <c r="H1706" s="9"/>
      <c r="I1706" s="9"/>
      <c r="J1706" s="17">
        <f>E1706-F1706</f>
        <v>6425.379999999997</v>
      </c>
      <c r="K1706" s="9"/>
      <c r="L1706" s="9"/>
      <c r="M1706" s="9"/>
    </row>
    <row r="1707" spans="1:13" ht="12.75">
      <c r="A1707" s="1" t="s">
        <v>13</v>
      </c>
      <c r="B1707" s="5" t="s">
        <v>102</v>
      </c>
      <c r="C1707" s="5" t="s">
        <v>108</v>
      </c>
      <c r="D1707" s="5" t="s">
        <v>41</v>
      </c>
      <c r="E1707" s="16">
        <v>3529.44</v>
      </c>
      <c r="F1707" s="16">
        <v>3091.15</v>
      </c>
      <c r="G1707" s="8"/>
      <c r="H1707" s="9"/>
      <c r="I1707" s="9"/>
      <c r="J1707" s="17">
        <f>E1707-F1707</f>
        <v>438.28999999999996</v>
      </c>
      <c r="K1707" s="9"/>
      <c r="L1707" s="9"/>
      <c r="M1707" s="9"/>
    </row>
    <row r="1708" spans="1:13" ht="12.75">
      <c r="A1708" s="1" t="s">
        <v>13</v>
      </c>
      <c r="B1708" s="5" t="s">
        <v>102</v>
      </c>
      <c r="C1708" s="5" t="s">
        <v>108</v>
      </c>
      <c r="D1708" s="5" t="s">
        <v>49</v>
      </c>
      <c r="E1708" s="16">
        <v>5391.12</v>
      </c>
      <c r="F1708" s="16">
        <v>4778.95</v>
      </c>
      <c r="G1708" s="8"/>
      <c r="H1708" s="9"/>
      <c r="I1708" s="9"/>
      <c r="J1708" s="17">
        <f>E1708-F1708</f>
        <v>612.1700000000001</v>
      </c>
      <c r="K1708" s="9"/>
      <c r="L1708" s="9"/>
      <c r="M1708" s="9"/>
    </row>
    <row r="1709" spans="1:13" ht="12.75">
      <c r="A1709" s="1" t="s">
        <v>13</v>
      </c>
      <c r="B1709" s="5" t="s">
        <v>102</v>
      </c>
      <c r="C1709" s="5" t="s">
        <v>108</v>
      </c>
      <c r="D1709" s="5" t="s">
        <v>50</v>
      </c>
      <c r="E1709" s="16">
        <v>7548.36</v>
      </c>
      <c r="F1709" s="16">
        <v>6696.06</v>
      </c>
      <c r="G1709" s="8"/>
      <c r="H1709" s="9"/>
      <c r="I1709" s="9"/>
      <c r="J1709" s="17">
        <f>E1709-F1709</f>
        <v>852.2999999999993</v>
      </c>
      <c r="K1709" s="9"/>
      <c r="L1709" s="9"/>
      <c r="M1709" s="9"/>
    </row>
    <row r="1710" spans="1:13" ht="12.75">
      <c r="A1710" s="1" t="s">
        <v>13</v>
      </c>
      <c r="B1710" s="5" t="s">
        <v>102</v>
      </c>
      <c r="C1710" s="5" t="s">
        <v>108</v>
      </c>
      <c r="D1710" s="5" t="s">
        <v>17</v>
      </c>
      <c r="E1710" s="16">
        <v>15557.34</v>
      </c>
      <c r="F1710" s="16">
        <v>13789.43</v>
      </c>
      <c r="G1710" s="8"/>
      <c r="H1710" s="9"/>
      <c r="I1710" s="9"/>
      <c r="J1710" s="17">
        <f>E1710-F1710</f>
        <v>1767.9099999999999</v>
      </c>
      <c r="K1710" s="9"/>
      <c r="L1710" s="9"/>
      <c r="M1710" s="9"/>
    </row>
    <row r="1711" spans="1:13" ht="12.75">
      <c r="A1711" s="1" t="s">
        <v>13</v>
      </c>
      <c r="B1711" s="5" t="s">
        <v>102</v>
      </c>
      <c r="C1711" s="5" t="s">
        <v>108</v>
      </c>
      <c r="D1711" s="5" t="s">
        <v>18</v>
      </c>
      <c r="E1711" s="16">
        <v>14941.14</v>
      </c>
      <c r="F1711" s="16">
        <v>13241.79</v>
      </c>
      <c r="G1711" s="8"/>
      <c r="H1711" s="9"/>
      <c r="I1711" s="9"/>
      <c r="J1711" s="17">
        <f>E1711-F1711</f>
        <v>1699.3499999999985</v>
      </c>
      <c r="K1711" s="9"/>
      <c r="L1711" s="9"/>
      <c r="M1711" s="9"/>
    </row>
    <row r="1712" spans="1:13" ht="12.75">
      <c r="A1712" s="1" t="s">
        <v>13</v>
      </c>
      <c r="B1712" s="5" t="s">
        <v>102</v>
      </c>
      <c r="C1712" s="5" t="s">
        <v>108</v>
      </c>
      <c r="D1712" s="5" t="s">
        <v>19</v>
      </c>
      <c r="E1712" s="16">
        <v>7239.6</v>
      </c>
      <c r="F1712" s="16">
        <v>6421.73</v>
      </c>
      <c r="G1712" s="8"/>
      <c r="H1712" s="9"/>
      <c r="I1712" s="9"/>
      <c r="J1712" s="17">
        <f>E1712-F1712</f>
        <v>817.8700000000008</v>
      </c>
      <c r="K1712" s="9"/>
      <c r="L1712" s="9"/>
      <c r="M1712" s="9"/>
    </row>
    <row r="1713" spans="1:13" ht="12.75">
      <c r="A1713" s="1" t="s">
        <v>13</v>
      </c>
      <c r="B1713" s="5" t="s">
        <v>102</v>
      </c>
      <c r="C1713" s="5" t="s">
        <v>108</v>
      </c>
      <c r="D1713" s="5" t="s">
        <v>20</v>
      </c>
      <c r="E1713" s="16">
        <v>1695.12</v>
      </c>
      <c r="F1713" s="16">
        <v>1494.23</v>
      </c>
      <c r="G1713" s="8"/>
      <c r="H1713" s="9"/>
      <c r="I1713" s="9"/>
      <c r="J1713" s="17">
        <f>E1713-F1713</f>
        <v>200.88999999999987</v>
      </c>
      <c r="K1713" s="9"/>
      <c r="L1713" s="9"/>
      <c r="M1713" s="9"/>
    </row>
    <row r="1714" spans="1:13" ht="12.75">
      <c r="A1714" s="1" t="s">
        <v>13</v>
      </c>
      <c r="B1714" s="5" t="s">
        <v>102</v>
      </c>
      <c r="C1714" s="5" t="s">
        <v>108</v>
      </c>
      <c r="D1714" s="5" t="s">
        <v>21</v>
      </c>
      <c r="E1714" s="16">
        <v>256574.29</v>
      </c>
      <c r="F1714" s="16">
        <v>216225.49</v>
      </c>
      <c r="G1714" s="8"/>
      <c r="H1714" s="9"/>
      <c r="I1714" s="9"/>
      <c r="J1714" s="17">
        <f>E1714-F1714</f>
        <v>40348.80000000002</v>
      </c>
      <c r="K1714" s="9">
        <f>K1723</f>
        <v>6584.88</v>
      </c>
      <c r="L1714" s="9"/>
      <c r="M1714" s="9"/>
    </row>
    <row r="1715" spans="1:13" ht="12.75">
      <c r="A1715" s="1" t="s">
        <v>13</v>
      </c>
      <c r="B1715" s="5" t="s">
        <v>102</v>
      </c>
      <c r="C1715" s="5" t="s">
        <v>108</v>
      </c>
      <c r="D1715" s="5" t="s">
        <v>22</v>
      </c>
      <c r="E1715" s="16">
        <v>8010.48</v>
      </c>
      <c r="F1715" s="16">
        <v>7094.62</v>
      </c>
      <c r="G1715" s="8"/>
      <c r="H1715" s="9"/>
      <c r="I1715" s="9"/>
      <c r="J1715" s="17">
        <f>E1715-F1715</f>
        <v>915.8599999999997</v>
      </c>
      <c r="K1715" s="9"/>
      <c r="L1715" s="9"/>
      <c r="M1715" s="9"/>
    </row>
    <row r="1716" spans="1:13" ht="12.75">
      <c r="A1716" s="1" t="s">
        <v>13</v>
      </c>
      <c r="B1716" s="5" t="s">
        <v>102</v>
      </c>
      <c r="C1716" s="5" t="s">
        <v>108</v>
      </c>
      <c r="D1716" s="5" t="s">
        <v>23</v>
      </c>
      <c r="E1716" s="16">
        <v>34965.3</v>
      </c>
      <c r="F1716" s="16">
        <v>30988.64</v>
      </c>
      <c r="G1716" s="8"/>
      <c r="H1716" s="9"/>
      <c r="I1716" s="9"/>
      <c r="J1716" s="17">
        <f>E1716-F1716</f>
        <v>3976.6600000000035</v>
      </c>
      <c r="K1716" s="9"/>
      <c r="L1716" s="9"/>
      <c r="M1716" s="9"/>
    </row>
    <row r="1717" spans="1:13" ht="12.75">
      <c r="A1717" s="1" t="s">
        <v>13</v>
      </c>
      <c r="B1717" s="5" t="s">
        <v>102</v>
      </c>
      <c r="C1717" s="5" t="s">
        <v>108</v>
      </c>
      <c r="D1717" s="5" t="s">
        <v>24</v>
      </c>
      <c r="E1717" s="16">
        <v>154.08</v>
      </c>
      <c r="F1717" s="16">
        <v>149.37</v>
      </c>
      <c r="G1717" s="8"/>
      <c r="H1717" s="9"/>
      <c r="I1717" s="9"/>
      <c r="J1717" s="17">
        <f>E1717-F1717</f>
        <v>4.710000000000008</v>
      </c>
      <c r="K1717" s="9"/>
      <c r="L1717" s="9"/>
      <c r="M1717" s="9"/>
    </row>
    <row r="1718" spans="1:13" ht="12.75">
      <c r="A1718" s="1" t="s">
        <v>13</v>
      </c>
      <c r="B1718" s="5" t="s">
        <v>102</v>
      </c>
      <c r="C1718" s="5" t="s">
        <v>108</v>
      </c>
      <c r="D1718" s="5" t="s">
        <v>25</v>
      </c>
      <c r="E1718" s="16">
        <v>149873.22</v>
      </c>
      <c r="F1718" s="16">
        <v>132840.19</v>
      </c>
      <c r="G1718" s="8"/>
      <c r="H1718" s="9"/>
      <c r="I1718" s="9"/>
      <c r="J1718" s="17">
        <f>E1718-F1718</f>
        <v>17033.03</v>
      </c>
      <c r="K1718" s="9"/>
      <c r="L1718" s="9"/>
      <c r="M1718" s="9"/>
    </row>
    <row r="1719" spans="1:13" ht="12.75">
      <c r="A1719" s="1" t="s">
        <v>13</v>
      </c>
      <c r="B1719" s="5" t="s">
        <v>102</v>
      </c>
      <c r="C1719" s="5" t="s">
        <v>108</v>
      </c>
      <c r="D1719" s="10" t="s">
        <v>26</v>
      </c>
      <c r="E1719" s="11">
        <v>121839.36</v>
      </c>
      <c r="F1719" s="11">
        <v>107999.46</v>
      </c>
      <c r="G1719" s="8">
        <v>110362.79</v>
      </c>
      <c r="H1719" s="17">
        <f>E1719-G1719</f>
        <v>11476.570000000007</v>
      </c>
      <c r="I1719" s="9"/>
      <c r="J1719" s="17">
        <f>E1719-F1719</f>
        <v>13839.899999999994</v>
      </c>
      <c r="K1719" s="9"/>
      <c r="L1719" s="9"/>
      <c r="M1719" s="9"/>
    </row>
    <row r="1720" spans="1:13" ht="12.75">
      <c r="A1720" s="1" t="s">
        <v>13</v>
      </c>
      <c r="B1720" s="5" t="s">
        <v>102</v>
      </c>
      <c r="C1720" s="18" t="s">
        <v>108</v>
      </c>
      <c r="D1720" s="18" t="s">
        <v>28</v>
      </c>
      <c r="E1720" s="19">
        <v>110749.02</v>
      </c>
      <c r="F1720" s="19">
        <v>98142.99</v>
      </c>
      <c r="G1720" s="8"/>
      <c r="H1720" s="9"/>
      <c r="I1720" s="9"/>
      <c r="J1720" s="17">
        <f>E1720-F1720</f>
        <v>12606.029999999999</v>
      </c>
      <c r="K1720" s="9"/>
      <c r="L1720" s="9"/>
      <c r="M1720" s="9"/>
    </row>
    <row r="1721" spans="1:13" ht="12.75">
      <c r="A1721" s="1" t="s">
        <v>13</v>
      </c>
      <c r="B1721" s="5" t="s">
        <v>102</v>
      </c>
      <c r="C1721" s="5" t="s">
        <v>108</v>
      </c>
      <c r="D1721" s="5" t="s">
        <v>54</v>
      </c>
      <c r="E1721" s="16">
        <v>55298.28</v>
      </c>
      <c r="F1721" s="16">
        <v>49009.85</v>
      </c>
      <c r="G1721" s="8"/>
      <c r="H1721" s="9"/>
      <c r="I1721" s="9"/>
      <c r="J1721" s="17">
        <f>E1721-F1721</f>
        <v>6288.43</v>
      </c>
      <c r="K1721" s="9"/>
      <c r="L1721" s="9"/>
      <c r="M1721" s="9"/>
    </row>
    <row r="1722" spans="1:13" ht="12.75">
      <c r="A1722" s="1" t="s">
        <v>13</v>
      </c>
      <c r="B1722" s="5" t="s">
        <v>102</v>
      </c>
      <c r="C1722" s="5" t="s">
        <v>108</v>
      </c>
      <c r="D1722" s="5" t="s">
        <v>29</v>
      </c>
      <c r="E1722" s="16">
        <v>1214.04</v>
      </c>
      <c r="F1722" s="16">
        <v>1074.05</v>
      </c>
      <c r="G1722" s="8"/>
      <c r="H1722" s="9"/>
      <c r="I1722" s="9"/>
      <c r="J1722" s="17">
        <f>E1722-F1722</f>
        <v>139.99</v>
      </c>
      <c r="K1722" s="9"/>
      <c r="L1722" s="9"/>
      <c r="M1722" s="9"/>
    </row>
    <row r="1723" spans="1:13" ht="12.75">
      <c r="A1723" s="1" t="s">
        <v>13</v>
      </c>
      <c r="B1723" s="5" t="s">
        <v>102</v>
      </c>
      <c r="C1723" s="5" t="s">
        <v>108</v>
      </c>
      <c r="D1723" s="5" t="s">
        <v>30</v>
      </c>
      <c r="E1723" s="16">
        <v>151531.37</v>
      </c>
      <c r="F1723" s="16">
        <v>127708.72</v>
      </c>
      <c r="G1723" s="8"/>
      <c r="H1723" s="9"/>
      <c r="I1723" s="9"/>
      <c r="J1723" s="17">
        <f>E1723-F1723</f>
        <v>23822.649999999994</v>
      </c>
      <c r="K1723" s="9">
        <f>548.74*12</f>
        <v>6584.88</v>
      </c>
      <c r="L1723" s="9"/>
      <c r="M1723" s="9"/>
    </row>
    <row r="1724" spans="1:13" ht="12.75">
      <c r="A1724" s="1" t="s">
        <v>13</v>
      </c>
      <c r="B1724" s="5" t="s">
        <v>102</v>
      </c>
      <c r="C1724" s="5" t="s">
        <v>108</v>
      </c>
      <c r="D1724" s="5" t="s">
        <v>31</v>
      </c>
      <c r="E1724" s="16">
        <v>1125437.1</v>
      </c>
      <c r="F1724" s="16">
        <v>995972.01</v>
      </c>
      <c r="G1724" s="8"/>
      <c r="H1724" s="9"/>
      <c r="I1724" s="9"/>
      <c r="J1724" s="17">
        <f>E1724-F1724</f>
        <v>129465.09000000008</v>
      </c>
      <c r="K1724" s="9"/>
      <c r="L1724" s="9"/>
      <c r="M1724" s="9"/>
    </row>
    <row r="1725" spans="1:13" ht="12.75">
      <c r="A1725" s="1" t="s">
        <v>13</v>
      </c>
      <c r="B1725" s="5" t="s">
        <v>102</v>
      </c>
      <c r="C1725" s="5" t="s">
        <v>108</v>
      </c>
      <c r="D1725" s="5" t="s">
        <v>33</v>
      </c>
      <c r="E1725" s="16">
        <v>8933.82</v>
      </c>
      <c r="F1725" s="16">
        <v>7915.12</v>
      </c>
      <c r="G1725" s="8"/>
      <c r="H1725" s="9"/>
      <c r="I1725" s="9"/>
      <c r="J1725" s="17">
        <f>E1725-F1725</f>
        <v>1018.6999999999998</v>
      </c>
      <c r="K1725" s="9"/>
      <c r="L1725" s="9"/>
      <c r="M1725" s="9"/>
    </row>
    <row r="1726" spans="1:13" ht="12.75">
      <c r="A1726" s="1" t="s">
        <v>13</v>
      </c>
      <c r="B1726" s="5" t="s">
        <v>102</v>
      </c>
      <c r="C1726" s="5" t="s">
        <v>108</v>
      </c>
      <c r="D1726" s="5" t="s">
        <v>37</v>
      </c>
      <c r="E1726" s="16">
        <v>2137012.26</v>
      </c>
      <c r="F1726" s="16">
        <v>1874738.25</v>
      </c>
      <c r="G1726" s="8"/>
      <c r="H1726" s="9"/>
      <c r="I1726" s="9"/>
      <c r="J1726" s="17">
        <f>E1726-F1726</f>
        <v>262274.0099999998</v>
      </c>
      <c r="K1726" s="9"/>
      <c r="L1726" s="9"/>
      <c r="M1726" s="9"/>
    </row>
    <row r="1727" spans="2:13" ht="12.75">
      <c r="B1727" s="5"/>
      <c r="C1727" s="5"/>
      <c r="D1727" s="10" t="s">
        <v>38</v>
      </c>
      <c r="E1727" s="11">
        <f>E1706+E1707+E1708+E1709+E1710+E1711+E1712+E1713+E1715+E1716+E1717+E1718+E1721+E1725</f>
        <v>369667.08</v>
      </c>
      <c r="F1727" s="11">
        <f>F1706+F1707+F1708+F1709+F1710+F1711+F1712+F1713+F1715+F1716+F1717+F1718+F1721+F1725</f>
        <v>327615.52999999997</v>
      </c>
      <c r="G1727" s="8"/>
      <c r="H1727" s="9"/>
      <c r="I1727" s="9"/>
      <c r="J1727" s="17">
        <f>E1727-F1727</f>
        <v>42051.55000000005</v>
      </c>
      <c r="K1727" s="9"/>
      <c r="L1727" s="9"/>
      <c r="M1727" s="9"/>
    </row>
    <row r="1728" spans="2:13" ht="12.75">
      <c r="B1728" s="5"/>
      <c r="C1728" s="5"/>
      <c r="D1728" s="10" t="s">
        <v>51</v>
      </c>
      <c r="E1728" s="11">
        <f>E1727+E1720+E1719</f>
        <v>602255.4600000001</v>
      </c>
      <c r="F1728" s="11">
        <f>F1727+F1720+F1719</f>
        <v>533757.98</v>
      </c>
      <c r="G1728" s="8"/>
      <c r="H1728" s="9"/>
      <c r="I1728" s="9"/>
      <c r="J1728" s="17">
        <f>E1728-F1728</f>
        <v>68497.4800000001</v>
      </c>
      <c r="K1728" s="9"/>
      <c r="L1728" s="9"/>
      <c r="M1728" s="9"/>
    </row>
    <row r="1729" spans="1:13" ht="12.75">
      <c r="A1729" s="1" t="s">
        <v>13</v>
      </c>
      <c r="B1729" s="5" t="s">
        <v>102</v>
      </c>
      <c r="C1729" s="5" t="s">
        <v>109</v>
      </c>
      <c r="D1729" s="5" t="s">
        <v>16</v>
      </c>
      <c r="E1729" s="16">
        <v>56895.6</v>
      </c>
      <c r="F1729" s="16">
        <v>49180.8</v>
      </c>
      <c r="G1729" s="8"/>
      <c r="H1729" s="9"/>
      <c r="I1729" s="9"/>
      <c r="J1729" s="17">
        <f>E1729-F1729</f>
        <v>7714.799999999996</v>
      </c>
      <c r="K1729" s="9"/>
      <c r="L1729" s="9"/>
      <c r="M1729" s="9"/>
    </row>
    <row r="1730" spans="1:13" ht="12.75">
      <c r="A1730" s="1" t="s">
        <v>13</v>
      </c>
      <c r="B1730" s="5" t="s">
        <v>102</v>
      </c>
      <c r="C1730" s="5" t="s">
        <v>109</v>
      </c>
      <c r="D1730" s="5" t="s">
        <v>41</v>
      </c>
      <c r="E1730" s="16">
        <v>1625.4</v>
      </c>
      <c r="F1730" s="16">
        <v>1276.61</v>
      </c>
      <c r="G1730" s="8"/>
      <c r="H1730" s="9"/>
      <c r="I1730" s="9"/>
      <c r="J1730" s="17">
        <f>E1730-F1730</f>
        <v>348.7900000000002</v>
      </c>
      <c r="K1730" s="9"/>
      <c r="L1730" s="9"/>
      <c r="M1730" s="9"/>
    </row>
    <row r="1731" spans="1:13" ht="12.75">
      <c r="A1731" s="1" t="s">
        <v>13</v>
      </c>
      <c r="B1731" s="5" t="s">
        <v>102</v>
      </c>
      <c r="C1731" s="5" t="s">
        <v>109</v>
      </c>
      <c r="D1731" s="5" t="s">
        <v>49</v>
      </c>
      <c r="E1731" s="16">
        <v>5425.74</v>
      </c>
      <c r="F1731" s="16">
        <v>4690.72</v>
      </c>
      <c r="G1731" s="8"/>
      <c r="H1731" s="9"/>
      <c r="I1731" s="9"/>
      <c r="J1731" s="17">
        <f>E1731-F1731</f>
        <v>735.0199999999995</v>
      </c>
      <c r="K1731" s="9"/>
      <c r="L1731" s="9"/>
      <c r="M1731" s="9"/>
    </row>
    <row r="1732" spans="1:13" ht="12.75">
      <c r="A1732" s="1" t="s">
        <v>13</v>
      </c>
      <c r="B1732" s="5" t="s">
        <v>102</v>
      </c>
      <c r="C1732" s="5" t="s">
        <v>109</v>
      </c>
      <c r="D1732" s="5" t="s">
        <v>50</v>
      </c>
      <c r="E1732" s="16">
        <v>7597.44</v>
      </c>
      <c r="F1732" s="16">
        <v>6573.67</v>
      </c>
      <c r="G1732" s="8"/>
      <c r="H1732" s="9"/>
      <c r="I1732" s="9"/>
      <c r="J1732" s="17">
        <f>E1732-F1732</f>
        <v>1023.7699999999995</v>
      </c>
      <c r="K1732" s="9"/>
      <c r="L1732" s="9"/>
      <c r="M1732" s="9"/>
    </row>
    <row r="1733" spans="1:13" ht="12.75">
      <c r="A1733" s="1" t="s">
        <v>13</v>
      </c>
      <c r="B1733" s="5" t="s">
        <v>102</v>
      </c>
      <c r="C1733" s="5" t="s">
        <v>109</v>
      </c>
      <c r="D1733" s="5" t="s">
        <v>17</v>
      </c>
      <c r="E1733" s="16">
        <v>15658.44</v>
      </c>
      <c r="F1733" s="16">
        <v>13535.65</v>
      </c>
      <c r="G1733" s="8"/>
      <c r="H1733" s="9"/>
      <c r="I1733" s="9"/>
      <c r="J1733" s="17">
        <f>E1733-F1733</f>
        <v>2122.790000000001</v>
      </c>
      <c r="K1733" s="9"/>
      <c r="L1733" s="9"/>
      <c r="M1733" s="9"/>
    </row>
    <row r="1734" spans="1:13" ht="12.75">
      <c r="A1734" s="1" t="s">
        <v>13</v>
      </c>
      <c r="B1734" s="5" t="s">
        <v>102</v>
      </c>
      <c r="C1734" s="5" t="s">
        <v>109</v>
      </c>
      <c r="D1734" s="5" t="s">
        <v>18</v>
      </c>
      <c r="E1734" s="16">
        <v>15037.62</v>
      </c>
      <c r="F1734" s="16">
        <v>12997.31</v>
      </c>
      <c r="G1734" s="8"/>
      <c r="H1734" s="9"/>
      <c r="I1734" s="9"/>
      <c r="J1734" s="17">
        <f>E1734-F1734</f>
        <v>2040.3100000000013</v>
      </c>
      <c r="K1734" s="9"/>
      <c r="L1734" s="9"/>
      <c r="M1734" s="9"/>
    </row>
    <row r="1735" spans="1:13" ht="12.75">
      <c r="A1735" s="1" t="s">
        <v>13</v>
      </c>
      <c r="B1735" s="5" t="s">
        <v>102</v>
      </c>
      <c r="C1735" s="5" t="s">
        <v>109</v>
      </c>
      <c r="D1735" s="5" t="s">
        <v>19</v>
      </c>
      <c r="E1735" s="16">
        <v>7286.88</v>
      </c>
      <c r="F1735" s="16">
        <v>6304.48</v>
      </c>
      <c r="G1735" s="8"/>
      <c r="H1735" s="9"/>
      <c r="I1735" s="9"/>
      <c r="J1735" s="17">
        <f>E1735-F1735</f>
        <v>982.4000000000005</v>
      </c>
      <c r="K1735" s="9"/>
      <c r="L1735" s="9"/>
      <c r="M1735" s="9"/>
    </row>
    <row r="1736" spans="1:13" ht="12.75">
      <c r="A1736" s="1" t="s">
        <v>13</v>
      </c>
      <c r="B1736" s="5" t="s">
        <v>102</v>
      </c>
      <c r="C1736" s="5" t="s">
        <v>109</v>
      </c>
      <c r="D1736" s="5" t="s">
        <v>20</v>
      </c>
      <c r="E1736" s="16">
        <v>1706.16</v>
      </c>
      <c r="F1736" s="16">
        <v>1465.65</v>
      </c>
      <c r="G1736" s="8"/>
      <c r="H1736" s="9"/>
      <c r="I1736" s="9"/>
      <c r="J1736" s="17">
        <f>E1736-F1736</f>
        <v>240.51</v>
      </c>
      <c r="K1736" s="9"/>
      <c r="L1736" s="9"/>
      <c r="M1736" s="9"/>
    </row>
    <row r="1737" spans="1:13" ht="12.75">
      <c r="A1737" s="1" t="s">
        <v>13</v>
      </c>
      <c r="B1737" s="5" t="s">
        <v>102</v>
      </c>
      <c r="C1737" s="5" t="s">
        <v>109</v>
      </c>
      <c r="D1737" s="5" t="s">
        <v>21</v>
      </c>
      <c r="E1737" s="16">
        <v>260122.38</v>
      </c>
      <c r="F1737" s="16">
        <v>221919.42</v>
      </c>
      <c r="G1737" s="8"/>
      <c r="H1737" s="9"/>
      <c r="I1737" s="9"/>
      <c r="J1737" s="17">
        <f>E1737-F1737</f>
        <v>38202.95999999999</v>
      </c>
      <c r="K1737" s="9">
        <f>K1746</f>
        <v>6579.36</v>
      </c>
      <c r="L1737" s="9"/>
      <c r="M1737" s="9"/>
    </row>
    <row r="1738" spans="1:13" ht="12.75">
      <c r="A1738" s="1" t="s">
        <v>13</v>
      </c>
      <c r="B1738" s="5" t="s">
        <v>102</v>
      </c>
      <c r="C1738" s="5" t="s">
        <v>109</v>
      </c>
      <c r="D1738" s="5" t="s">
        <v>22</v>
      </c>
      <c r="E1738" s="16">
        <v>8062.32</v>
      </c>
      <c r="F1738" s="16">
        <v>6963.13</v>
      </c>
      <c r="G1738" s="8"/>
      <c r="H1738" s="9"/>
      <c r="I1738" s="9"/>
      <c r="J1738" s="17">
        <f>E1738-F1738</f>
        <v>1099.1899999999996</v>
      </c>
      <c r="K1738" s="9"/>
      <c r="L1738" s="9"/>
      <c r="M1738" s="9"/>
    </row>
    <row r="1739" spans="1:13" ht="12.75">
      <c r="A1739" s="1" t="s">
        <v>13</v>
      </c>
      <c r="B1739" s="5" t="s">
        <v>102</v>
      </c>
      <c r="C1739" s="5" t="s">
        <v>109</v>
      </c>
      <c r="D1739" s="5" t="s">
        <v>23</v>
      </c>
      <c r="E1739" s="16">
        <v>35191.26</v>
      </c>
      <c r="F1739" s="16">
        <v>30416.82</v>
      </c>
      <c r="G1739" s="8"/>
      <c r="H1739" s="9"/>
      <c r="I1739" s="9"/>
      <c r="J1739" s="17">
        <f>E1739-F1739</f>
        <v>4774.440000000002</v>
      </c>
      <c r="K1739" s="9"/>
      <c r="L1739" s="9"/>
      <c r="M1739" s="9"/>
    </row>
    <row r="1740" spans="1:13" ht="12.75">
      <c r="A1740" s="1" t="s">
        <v>13</v>
      </c>
      <c r="B1740" s="5" t="s">
        <v>102</v>
      </c>
      <c r="C1740" s="5" t="s">
        <v>109</v>
      </c>
      <c r="D1740" s="5" t="s">
        <v>24</v>
      </c>
      <c r="E1740" s="16">
        <v>154.92</v>
      </c>
      <c r="F1740" s="16">
        <v>148.12</v>
      </c>
      <c r="G1740" s="8"/>
      <c r="H1740" s="9"/>
      <c r="I1740" s="9"/>
      <c r="J1740" s="17">
        <f>E1740-F1740</f>
        <v>6.799999999999983</v>
      </c>
      <c r="K1740" s="9"/>
      <c r="L1740" s="9"/>
      <c r="M1740" s="9"/>
    </row>
    <row r="1741" spans="1:13" ht="12.75">
      <c r="A1741" s="1" t="s">
        <v>13</v>
      </c>
      <c r="B1741" s="5" t="s">
        <v>102</v>
      </c>
      <c r="C1741" s="5" t="s">
        <v>109</v>
      </c>
      <c r="D1741" s="5" t="s">
        <v>25</v>
      </c>
      <c r="E1741" s="16">
        <v>150842.28</v>
      </c>
      <c r="F1741" s="16">
        <v>130391.25</v>
      </c>
      <c r="G1741" s="8"/>
      <c r="H1741" s="9"/>
      <c r="I1741" s="9"/>
      <c r="J1741" s="17">
        <f>E1741-F1741</f>
        <v>20451.03</v>
      </c>
      <c r="K1741" s="9"/>
      <c r="L1741" s="9"/>
      <c r="M1741" s="9"/>
    </row>
    <row r="1742" spans="1:13" ht="12.75">
      <c r="A1742" s="1" t="s">
        <v>13</v>
      </c>
      <c r="B1742" s="5" t="s">
        <v>102</v>
      </c>
      <c r="C1742" s="5" t="s">
        <v>109</v>
      </c>
      <c r="D1742" s="10" t="s">
        <v>26</v>
      </c>
      <c r="E1742" s="11">
        <v>122627.16</v>
      </c>
      <c r="F1742" s="11">
        <v>106009.46</v>
      </c>
      <c r="G1742" s="8">
        <v>100760.64</v>
      </c>
      <c r="H1742" s="17">
        <f>E1742-G1742</f>
        <v>21866.520000000004</v>
      </c>
      <c r="I1742" s="9"/>
      <c r="J1742" s="17">
        <f>E1742-F1742</f>
        <v>16617.699999999997</v>
      </c>
      <c r="K1742" s="9"/>
      <c r="L1742" s="9"/>
      <c r="M1742" s="9"/>
    </row>
    <row r="1743" spans="1:13" ht="12.75">
      <c r="A1743" s="1" t="s">
        <v>13</v>
      </c>
      <c r="B1743" s="5" t="s">
        <v>102</v>
      </c>
      <c r="C1743" s="18" t="s">
        <v>109</v>
      </c>
      <c r="D1743" s="18" t="s">
        <v>28</v>
      </c>
      <c r="E1743" s="19">
        <v>111464.88</v>
      </c>
      <c r="F1743" s="19">
        <v>96330.82</v>
      </c>
      <c r="G1743" s="8"/>
      <c r="H1743" s="9"/>
      <c r="I1743" s="9"/>
      <c r="J1743" s="17">
        <f>E1743-F1743</f>
        <v>15134.059999999998</v>
      </c>
      <c r="K1743" s="9"/>
      <c r="L1743" s="9"/>
      <c r="M1743" s="9"/>
    </row>
    <row r="1744" spans="1:13" ht="12.75">
      <c r="A1744" s="1" t="s">
        <v>13</v>
      </c>
      <c r="B1744" s="5" t="s">
        <v>102</v>
      </c>
      <c r="C1744" s="5" t="s">
        <v>109</v>
      </c>
      <c r="D1744" s="5" t="s">
        <v>54</v>
      </c>
      <c r="E1744" s="16">
        <v>55656.12</v>
      </c>
      <c r="F1744" s="16">
        <v>48106.13</v>
      </c>
      <c r="G1744" s="8"/>
      <c r="H1744" s="9"/>
      <c r="I1744" s="9"/>
      <c r="J1744" s="17">
        <f>E1744-F1744</f>
        <v>7549.990000000005</v>
      </c>
      <c r="K1744" s="9"/>
      <c r="L1744" s="9"/>
      <c r="M1744" s="9"/>
    </row>
    <row r="1745" spans="1:13" ht="12.75">
      <c r="A1745" s="1" t="s">
        <v>13</v>
      </c>
      <c r="B1745" s="5" t="s">
        <v>102</v>
      </c>
      <c r="C1745" s="5" t="s">
        <v>109</v>
      </c>
      <c r="D1745" s="5" t="s">
        <v>29</v>
      </c>
      <c r="E1745" s="16">
        <v>1208.16</v>
      </c>
      <c r="F1745" s="16">
        <v>1042.13</v>
      </c>
      <c r="G1745" s="8"/>
      <c r="H1745" s="9"/>
      <c r="I1745" s="9"/>
      <c r="J1745" s="17">
        <f>E1745-F1745</f>
        <v>166.02999999999997</v>
      </c>
      <c r="K1745" s="9"/>
      <c r="L1745" s="9"/>
      <c r="M1745" s="9"/>
    </row>
    <row r="1746" spans="1:13" ht="12.75">
      <c r="A1746" s="1" t="s">
        <v>13</v>
      </c>
      <c r="B1746" s="5" t="s">
        <v>102</v>
      </c>
      <c r="C1746" s="5" t="s">
        <v>109</v>
      </c>
      <c r="D1746" s="5" t="s">
        <v>30</v>
      </c>
      <c r="E1746" s="16">
        <v>153628.49</v>
      </c>
      <c r="F1746" s="16">
        <v>131074.76</v>
      </c>
      <c r="G1746" s="8"/>
      <c r="H1746" s="9"/>
      <c r="I1746" s="9"/>
      <c r="J1746" s="17">
        <f>E1746-F1746</f>
        <v>22553.72999999998</v>
      </c>
      <c r="K1746" s="9">
        <f>548.28*12</f>
        <v>6579.36</v>
      </c>
      <c r="L1746" s="9"/>
      <c r="M1746" s="9"/>
    </row>
    <row r="1747" spans="1:13" ht="12.75">
      <c r="A1747" s="1" t="s">
        <v>13</v>
      </c>
      <c r="B1747" s="5" t="s">
        <v>102</v>
      </c>
      <c r="C1747" s="5" t="s">
        <v>109</v>
      </c>
      <c r="D1747" s="5" t="s">
        <v>31</v>
      </c>
      <c r="E1747" s="16">
        <v>1158989.58</v>
      </c>
      <c r="F1747" s="16">
        <v>1000898.94</v>
      </c>
      <c r="G1747" s="8"/>
      <c r="H1747" s="9"/>
      <c r="I1747" s="9"/>
      <c r="J1747" s="17">
        <f>E1747-F1747</f>
        <v>158090.64000000013</v>
      </c>
      <c r="K1747" s="9"/>
      <c r="L1747" s="9"/>
      <c r="M1747" s="9"/>
    </row>
    <row r="1748" spans="1:13" ht="12.75">
      <c r="A1748" s="1" t="s">
        <v>13</v>
      </c>
      <c r="B1748" s="5" t="s">
        <v>102</v>
      </c>
      <c r="C1748" s="5" t="s">
        <v>109</v>
      </c>
      <c r="D1748" s="5" t="s">
        <v>33</v>
      </c>
      <c r="E1748" s="16">
        <v>8991.48</v>
      </c>
      <c r="F1748" s="16">
        <v>7768.64</v>
      </c>
      <c r="G1748" s="8"/>
      <c r="H1748" s="9"/>
      <c r="I1748" s="9"/>
      <c r="J1748" s="17">
        <f>E1748-F1748</f>
        <v>1222.8399999999992</v>
      </c>
      <c r="K1748" s="9"/>
      <c r="L1748" s="9"/>
      <c r="M1748" s="9"/>
    </row>
    <row r="1749" spans="1:13" ht="12.75">
      <c r="A1749" s="1" t="s">
        <v>13</v>
      </c>
      <c r="B1749" s="5" t="s">
        <v>102</v>
      </c>
      <c r="C1749" s="5" t="s">
        <v>109</v>
      </c>
      <c r="D1749" s="5" t="s">
        <v>37</v>
      </c>
      <c r="E1749" s="16">
        <v>2178172.31</v>
      </c>
      <c r="F1749" s="16">
        <v>1877094.51</v>
      </c>
      <c r="G1749" s="8"/>
      <c r="H1749" s="9"/>
      <c r="I1749" s="9"/>
      <c r="J1749" s="17">
        <f>E1749-F1749</f>
        <v>301077.80000000005</v>
      </c>
      <c r="K1749" s="9"/>
      <c r="L1749" s="9"/>
      <c r="M1749" s="9"/>
    </row>
    <row r="1750" spans="2:13" ht="12.75">
      <c r="B1750" s="5"/>
      <c r="C1750" s="5"/>
      <c r="D1750" s="10" t="s">
        <v>38</v>
      </c>
      <c r="E1750" s="11">
        <f>E1729+E1730+E1731+E1732+E1733+E1734+E1735+E1736+E1738+E1739+E1740+E1741+E1744+E1748</f>
        <v>370131.66000000003</v>
      </c>
      <c r="F1750" s="11">
        <f>F1729+F1730+F1731+F1732+F1733+F1734+F1735+F1736+F1738+F1739+F1740+F1741+F1744+F1748</f>
        <v>319818.98</v>
      </c>
      <c r="G1750" s="8"/>
      <c r="H1750" s="9"/>
      <c r="I1750" s="9"/>
      <c r="J1750" s="17">
        <f>E1750-F1750</f>
        <v>50312.68000000005</v>
      </c>
      <c r="K1750" s="9"/>
      <c r="L1750" s="9"/>
      <c r="M1750" s="9"/>
    </row>
    <row r="1751" spans="2:13" ht="12.75">
      <c r="B1751" s="5"/>
      <c r="C1751" s="5"/>
      <c r="D1751" s="10" t="s">
        <v>51</v>
      </c>
      <c r="E1751" s="11">
        <f>E1750+E1743+E1742</f>
        <v>604223.7000000001</v>
      </c>
      <c r="F1751" s="11">
        <f>F1750+F1743+F1742</f>
        <v>522159.26</v>
      </c>
      <c r="G1751" s="8"/>
      <c r="H1751" s="9"/>
      <c r="I1751" s="9"/>
      <c r="J1751" s="17">
        <f>E1751-F1751</f>
        <v>82064.44000000006</v>
      </c>
      <c r="K1751" s="9"/>
      <c r="L1751" s="9"/>
      <c r="M1751" s="9"/>
    </row>
    <row r="1752" spans="1:13" ht="12.75">
      <c r="A1752" s="1" t="s">
        <v>13</v>
      </c>
      <c r="B1752" s="5" t="s">
        <v>102</v>
      </c>
      <c r="C1752" s="5" t="s">
        <v>110</v>
      </c>
      <c r="D1752" s="5" t="s">
        <v>16</v>
      </c>
      <c r="E1752" s="16">
        <v>56992.26</v>
      </c>
      <c r="F1752" s="16">
        <v>50537.29</v>
      </c>
      <c r="G1752" s="8"/>
      <c r="H1752" s="9"/>
      <c r="I1752" s="9"/>
      <c r="J1752" s="17">
        <f>E1752-F1752</f>
        <v>6454.970000000001</v>
      </c>
      <c r="K1752" s="9"/>
      <c r="L1752" s="9"/>
      <c r="M1752" s="9"/>
    </row>
    <row r="1753" spans="1:13" ht="12.75">
      <c r="A1753" s="1" t="s">
        <v>13</v>
      </c>
      <c r="B1753" s="5" t="s">
        <v>102</v>
      </c>
      <c r="C1753" s="5" t="s">
        <v>110</v>
      </c>
      <c r="D1753" s="5" t="s">
        <v>41</v>
      </c>
      <c r="E1753" s="16">
        <v>3715.2</v>
      </c>
      <c r="F1753" s="16">
        <v>3209.71</v>
      </c>
      <c r="G1753" s="8"/>
      <c r="H1753" s="9"/>
      <c r="I1753" s="9"/>
      <c r="J1753" s="17">
        <f>E1753-F1753</f>
        <v>505.4899999999998</v>
      </c>
      <c r="K1753" s="9"/>
      <c r="L1753" s="9"/>
      <c r="M1753" s="9"/>
    </row>
    <row r="1754" spans="1:13" ht="12.75">
      <c r="A1754" s="1" t="s">
        <v>13</v>
      </c>
      <c r="B1754" s="5" t="s">
        <v>102</v>
      </c>
      <c r="C1754" s="5" t="s">
        <v>110</v>
      </c>
      <c r="D1754" s="5" t="s">
        <v>49</v>
      </c>
      <c r="E1754" s="16">
        <v>5435.28</v>
      </c>
      <c r="F1754" s="16">
        <v>4820.43</v>
      </c>
      <c r="G1754" s="8"/>
      <c r="H1754" s="9"/>
      <c r="I1754" s="9"/>
      <c r="J1754" s="17">
        <f>E1754-F1754</f>
        <v>614.8499999999995</v>
      </c>
      <c r="K1754" s="9"/>
      <c r="L1754" s="9"/>
      <c r="M1754" s="9"/>
    </row>
    <row r="1755" spans="1:13" ht="12.75">
      <c r="A1755" s="1" t="s">
        <v>13</v>
      </c>
      <c r="B1755" s="5" t="s">
        <v>102</v>
      </c>
      <c r="C1755" s="5" t="s">
        <v>110</v>
      </c>
      <c r="D1755" s="5" t="s">
        <v>50</v>
      </c>
      <c r="E1755" s="16">
        <v>7610.52</v>
      </c>
      <c r="F1755" s="16">
        <v>6755.14</v>
      </c>
      <c r="G1755" s="8"/>
      <c r="H1755" s="9"/>
      <c r="I1755" s="9"/>
      <c r="J1755" s="17">
        <f>E1755-F1755</f>
        <v>855.3800000000001</v>
      </c>
      <c r="K1755" s="9"/>
      <c r="L1755" s="9"/>
      <c r="M1755" s="9"/>
    </row>
    <row r="1756" spans="1:13" ht="12.75">
      <c r="A1756" s="1" t="s">
        <v>13</v>
      </c>
      <c r="B1756" s="5" t="s">
        <v>102</v>
      </c>
      <c r="C1756" s="5" t="s">
        <v>110</v>
      </c>
      <c r="D1756" s="5" t="s">
        <v>17</v>
      </c>
      <c r="E1756" s="16">
        <v>15685.14</v>
      </c>
      <c r="F1756" s="16">
        <v>13908.97</v>
      </c>
      <c r="G1756" s="8"/>
      <c r="H1756" s="9"/>
      <c r="I1756" s="9"/>
      <c r="J1756" s="17">
        <f>E1756-F1756</f>
        <v>1776.17</v>
      </c>
      <c r="K1756" s="9"/>
      <c r="L1756" s="9"/>
      <c r="M1756" s="9"/>
    </row>
    <row r="1757" spans="1:13" ht="12.75">
      <c r="A1757" s="1" t="s">
        <v>13</v>
      </c>
      <c r="B1757" s="5" t="s">
        <v>102</v>
      </c>
      <c r="C1757" s="5" t="s">
        <v>110</v>
      </c>
      <c r="D1757" s="5" t="s">
        <v>18</v>
      </c>
      <c r="E1757" s="16">
        <v>15063.66</v>
      </c>
      <c r="F1757" s="16">
        <v>13356.26</v>
      </c>
      <c r="G1757" s="8"/>
      <c r="H1757" s="9"/>
      <c r="I1757" s="9"/>
      <c r="J1757" s="17">
        <f>E1757-F1757</f>
        <v>1707.3999999999996</v>
      </c>
      <c r="K1757" s="9"/>
      <c r="L1757" s="9"/>
      <c r="M1757" s="9"/>
    </row>
    <row r="1758" spans="1:13" ht="12.75">
      <c r="A1758" s="1" t="s">
        <v>13</v>
      </c>
      <c r="B1758" s="5" t="s">
        <v>102</v>
      </c>
      <c r="C1758" s="5" t="s">
        <v>110</v>
      </c>
      <c r="D1758" s="5" t="s">
        <v>19</v>
      </c>
      <c r="E1758" s="16">
        <v>7299.06</v>
      </c>
      <c r="F1758" s="16">
        <v>6478.14</v>
      </c>
      <c r="G1758" s="8"/>
      <c r="H1758" s="9"/>
      <c r="I1758" s="9"/>
      <c r="J1758" s="17">
        <f>E1758-F1758</f>
        <v>820.9200000000001</v>
      </c>
      <c r="K1758" s="9"/>
      <c r="L1758" s="9"/>
      <c r="M1758" s="9"/>
    </row>
    <row r="1759" spans="1:13" ht="12.75">
      <c r="A1759" s="1" t="s">
        <v>13</v>
      </c>
      <c r="B1759" s="5" t="s">
        <v>102</v>
      </c>
      <c r="C1759" s="5" t="s">
        <v>110</v>
      </c>
      <c r="D1759" s="5" t="s">
        <v>20</v>
      </c>
      <c r="E1759" s="16">
        <v>1708.8</v>
      </c>
      <c r="F1759" s="16">
        <v>1505.91</v>
      </c>
      <c r="G1759" s="8"/>
      <c r="H1759" s="9"/>
      <c r="I1759" s="9"/>
      <c r="J1759" s="17">
        <f>E1759-F1759</f>
        <v>202.88999999999987</v>
      </c>
      <c r="K1759" s="9"/>
      <c r="L1759" s="9"/>
      <c r="M1759" s="9"/>
    </row>
    <row r="1760" spans="1:13" ht="12.75">
      <c r="A1760" s="1" t="s">
        <v>13</v>
      </c>
      <c r="B1760" s="5" t="s">
        <v>102</v>
      </c>
      <c r="C1760" s="5" t="s">
        <v>110</v>
      </c>
      <c r="D1760" s="5" t="s">
        <v>21</v>
      </c>
      <c r="E1760" s="16">
        <v>300504.49</v>
      </c>
      <c r="F1760" s="16">
        <v>263517.65</v>
      </c>
      <c r="G1760" s="8"/>
      <c r="H1760" s="9"/>
      <c r="I1760" s="9"/>
      <c r="J1760" s="17">
        <f>E1760-F1760</f>
        <v>36986.83999999997</v>
      </c>
      <c r="K1760" s="9">
        <f>K1769</f>
        <v>7648.5599999999995</v>
      </c>
      <c r="L1760" s="9"/>
      <c r="M1760" s="9"/>
    </row>
    <row r="1761" spans="1:13" ht="12.75">
      <c r="A1761" s="1" t="s">
        <v>13</v>
      </c>
      <c r="B1761" s="5" t="s">
        <v>102</v>
      </c>
      <c r="C1761" s="5" t="s">
        <v>110</v>
      </c>
      <c r="D1761" s="5" t="s">
        <v>22</v>
      </c>
      <c r="E1761" s="16">
        <v>8076.42</v>
      </c>
      <c r="F1761" s="16">
        <v>7155.48</v>
      </c>
      <c r="G1761" s="8"/>
      <c r="H1761" s="9"/>
      <c r="I1761" s="9"/>
      <c r="J1761" s="17">
        <f>E1761-F1761</f>
        <v>920.9400000000005</v>
      </c>
      <c r="K1761" s="9"/>
      <c r="L1761" s="9"/>
      <c r="M1761" s="9"/>
    </row>
    <row r="1762" spans="1:13" ht="12.75">
      <c r="A1762" s="1" t="s">
        <v>13</v>
      </c>
      <c r="B1762" s="5" t="s">
        <v>102</v>
      </c>
      <c r="C1762" s="5" t="s">
        <v>110</v>
      </c>
      <c r="D1762" s="5" t="s">
        <v>23</v>
      </c>
      <c r="E1762" s="16">
        <v>35251.62</v>
      </c>
      <c r="F1762" s="16">
        <v>31256.2</v>
      </c>
      <c r="G1762" s="8"/>
      <c r="H1762" s="9"/>
      <c r="I1762" s="9"/>
      <c r="J1762" s="17">
        <f>E1762-F1762</f>
        <v>3995.420000000002</v>
      </c>
      <c r="K1762" s="9"/>
      <c r="L1762" s="9"/>
      <c r="M1762" s="9"/>
    </row>
    <row r="1763" spans="1:13" ht="12.75">
      <c r="A1763" s="1" t="s">
        <v>13</v>
      </c>
      <c r="B1763" s="5" t="s">
        <v>102</v>
      </c>
      <c r="C1763" s="5" t="s">
        <v>110</v>
      </c>
      <c r="D1763" s="5" t="s">
        <v>24</v>
      </c>
      <c r="E1763" s="16">
        <v>155.28</v>
      </c>
      <c r="F1763" s="16">
        <v>152.3</v>
      </c>
      <c r="G1763" s="8"/>
      <c r="H1763" s="9"/>
      <c r="I1763" s="9"/>
      <c r="J1763" s="17">
        <f>E1763-F1763</f>
        <v>2.9799999999999898</v>
      </c>
      <c r="K1763" s="9"/>
      <c r="L1763" s="9"/>
      <c r="M1763" s="9"/>
    </row>
    <row r="1764" spans="1:13" ht="12.75">
      <c r="A1764" s="1" t="s">
        <v>13</v>
      </c>
      <c r="B1764" s="5" t="s">
        <v>102</v>
      </c>
      <c r="C1764" s="5" t="s">
        <v>110</v>
      </c>
      <c r="D1764" s="5" t="s">
        <v>25</v>
      </c>
      <c r="E1764" s="16">
        <v>151099.38</v>
      </c>
      <c r="F1764" s="16">
        <v>133988.21</v>
      </c>
      <c r="G1764" s="8"/>
      <c r="H1764" s="9"/>
      <c r="I1764" s="9"/>
      <c r="J1764" s="17">
        <f>E1764-F1764</f>
        <v>17111.170000000013</v>
      </c>
      <c r="K1764" s="9"/>
      <c r="L1764" s="9"/>
      <c r="M1764" s="9"/>
    </row>
    <row r="1765" spans="1:13" ht="12.75">
      <c r="A1765" s="1" t="s">
        <v>13</v>
      </c>
      <c r="B1765" s="5" t="s">
        <v>102</v>
      </c>
      <c r="C1765" s="5" t="s">
        <v>110</v>
      </c>
      <c r="D1765" s="10" t="s">
        <v>26</v>
      </c>
      <c r="E1765" s="11">
        <v>122836.62</v>
      </c>
      <c r="F1765" s="11">
        <v>108934.16</v>
      </c>
      <c r="G1765" s="8">
        <v>22673.16</v>
      </c>
      <c r="H1765" s="17">
        <f>E1765-G1765</f>
        <v>100163.45999999999</v>
      </c>
      <c r="I1765" s="9"/>
      <c r="J1765" s="17">
        <f>E1765-F1765</f>
        <v>13902.459999999992</v>
      </c>
      <c r="K1765" s="9"/>
      <c r="L1765" s="9"/>
      <c r="M1765" s="9"/>
    </row>
    <row r="1766" spans="1:13" ht="12.75">
      <c r="A1766" s="1" t="s">
        <v>13</v>
      </c>
      <c r="B1766" s="5" t="s">
        <v>102</v>
      </c>
      <c r="C1766" s="18" t="s">
        <v>110</v>
      </c>
      <c r="D1766" s="18" t="s">
        <v>28</v>
      </c>
      <c r="E1766" s="19">
        <v>111654.66</v>
      </c>
      <c r="F1766" s="19">
        <v>98988.13</v>
      </c>
      <c r="G1766" s="8"/>
      <c r="H1766" s="9"/>
      <c r="I1766" s="9"/>
      <c r="J1766" s="17">
        <f>E1766-F1766</f>
        <v>12666.529999999999</v>
      </c>
      <c r="K1766" s="9"/>
      <c r="L1766" s="9"/>
      <c r="M1766" s="9"/>
    </row>
    <row r="1767" spans="1:13" ht="12.75">
      <c r="A1767" s="1" t="s">
        <v>13</v>
      </c>
      <c r="B1767" s="5" t="s">
        <v>102</v>
      </c>
      <c r="C1767" s="5" t="s">
        <v>110</v>
      </c>
      <c r="D1767" s="5" t="s">
        <v>54</v>
      </c>
      <c r="E1767" s="16">
        <v>55751.04</v>
      </c>
      <c r="F1767" s="16">
        <v>49433.21</v>
      </c>
      <c r="G1767" s="8"/>
      <c r="H1767" s="9"/>
      <c r="I1767" s="9"/>
      <c r="J1767" s="17">
        <f>E1767-F1767</f>
        <v>6317.830000000002</v>
      </c>
      <c r="K1767" s="9"/>
      <c r="L1767" s="9"/>
      <c r="M1767" s="9"/>
    </row>
    <row r="1768" spans="1:13" ht="12.75">
      <c r="A1768" s="1" t="s">
        <v>13</v>
      </c>
      <c r="B1768" s="5" t="s">
        <v>102</v>
      </c>
      <c r="C1768" s="5" t="s">
        <v>110</v>
      </c>
      <c r="D1768" s="5" t="s">
        <v>29</v>
      </c>
      <c r="E1768" s="16">
        <v>1205.94</v>
      </c>
      <c r="F1768" s="16">
        <v>1067.06</v>
      </c>
      <c r="G1768" s="8"/>
      <c r="H1768" s="9"/>
      <c r="I1768" s="9"/>
      <c r="J1768" s="17">
        <f>E1768-F1768</f>
        <v>138.8800000000001</v>
      </c>
      <c r="K1768" s="9"/>
      <c r="L1768" s="9"/>
      <c r="M1768" s="9"/>
    </row>
    <row r="1769" spans="1:13" ht="12.75">
      <c r="A1769" s="1" t="s">
        <v>13</v>
      </c>
      <c r="B1769" s="5" t="s">
        <v>102</v>
      </c>
      <c r="C1769" s="5" t="s">
        <v>110</v>
      </c>
      <c r="D1769" s="5" t="s">
        <v>30</v>
      </c>
      <c r="E1769" s="16">
        <v>177478.26</v>
      </c>
      <c r="F1769" s="16">
        <v>155643.14</v>
      </c>
      <c r="G1769" s="8"/>
      <c r="H1769" s="9"/>
      <c r="I1769" s="9"/>
      <c r="J1769" s="17">
        <f>E1769-F1769</f>
        <v>21835.119999999995</v>
      </c>
      <c r="K1769" s="9">
        <f>637.38*12</f>
        <v>7648.5599999999995</v>
      </c>
      <c r="L1769" s="9"/>
      <c r="M1769" s="9"/>
    </row>
    <row r="1770" spans="1:13" ht="12.75">
      <c r="A1770" s="1" t="s">
        <v>13</v>
      </c>
      <c r="B1770" s="5" t="s">
        <v>102</v>
      </c>
      <c r="C1770" s="5" t="s">
        <v>110</v>
      </c>
      <c r="D1770" s="5" t="s">
        <v>31</v>
      </c>
      <c r="E1770" s="16">
        <v>1160963.58</v>
      </c>
      <c r="F1770" s="16">
        <v>1028511.42</v>
      </c>
      <c r="G1770" s="8"/>
      <c r="H1770" s="9"/>
      <c r="I1770" s="9"/>
      <c r="J1770" s="17">
        <f>E1770-F1770</f>
        <v>132452.16000000003</v>
      </c>
      <c r="K1770" s="9"/>
      <c r="L1770" s="9"/>
      <c r="M1770" s="9"/>
    </row>
    <row r="1771" spans="1:13" ht="12.75">
      <c r="A1771" s="1" t="s">
        <v>13</v>
      </c>
      <c r="B1771" s="5" t="s">
        <v>102</v>
      </c>
      <c r="C1771" s="5" t="s">
        <v>110</v>
      </c>
      <c r="D1771" s="5" t="s">
        <v>33</v>
      </c>
      <c r="E1771" s="16">
        <v>9006.66</v>
      </c>
      <c r="F1771" s="16">
        <v>7982.83</v>
      </c>
      <c r="G1771" s="8"/>
      <c r="H1771" s="9"/>
      <c r="I1771" s="9"/>
      <c r="J1771" s="17">
        <f>E1771-F1771</f>
        <v>1023.8299999999999</v>
      </c>
      <c r="K1771" s="9"/>
      <c r="L1771" s="9"/>
      <c r="M1771" s="9"/>
    </row>
    <row r="1772" spans="1:13" ht="12.75">
      <c r="A1772" s="1" t="s">
        <v>13</v>
      </c>
      <c r="B1772" s="5" t="s">
        <v>102</v>
      </c>
      <c r="C1772" s="5" t="s">
        <v>110</v>
      </c>
      <c r="D1772" s="5" t="s">
        <v>37</v>
      </c>
      <c r="E1772" s="16">
        <v>2247493.87</v>
      </c>
      <c r="F1772" s="16">
        <v>1987201.64</v>
      </c>
      <c r="G1772" s="8"/>
      <c r="H1772" s="9"/>
      <c r="I1772" s="9"/>
      <c r="J1772" s="17">
        <f>E1772-F1772</f>
        <v>260292.2300000002</v>
      </c>
      <c r="K1772" s="9"/>
      <c r="L1772" s="9"/>
      <c r="M1772" s="9"/>
    </row>
    <row r="1773" spans="2:13" ht="12.75">
      <c r="B1773" s="5"/>
      <c r="C1773" s="5"/>
      <c r="D1773" s="10" t="s">
        <v>38</v>
      </c>
      <c r="E1773" s="11">
        <f>E1752+E1753+E1754+E1755+E1756+E1757+E1758+E1759+E1761+E1762+E1763+E1764+E1767+E1771</f>
        <v>372850.31999999995</v>
      </c>
      <c r="F1773" s="11">
        <f>F1752+F1753+F1754+F1755+F1756+F1757+F1758+F1759+F1761+F1762+F1763+F1764+F1767+F1771</f>
        <v>330540.08</v>
      </c>
      <c r="G1773" s="8"/>
      <c r="H1773" s="9"/>
      <c r="I1773" s="9"/>
      <c r="J1773" s="17">
        <f>E1773-F1773</f>
        <v>42310.23999999993</v>
      </c>
      <c r="K1773" s="9"/>
      <c r="L1773" s="9"/>
      <c r="M1773" s="9"/>
    </row>
    <row r="1774" spans="2:13" ht="12.75">
      <c r="B1774" s="5"/>
      <c r="C1774" s="5"/>
      <c r="D1774" s="10" t="s">
        <v>51</v>
      </c>
      <c r="E1774" s="11">
        <f>E1773+E1766+E1765</f>
        <v>607341.6</v>
      </c>
      <c r="F1774" s="11">
        <f>F1773+F1766+F1765</f>
        <v>538462.37</v>
      </c>
      <c r="G1774" s="8"/>
      <c r="H1774" s="9"/>
      <c r="I1774" s="9"/>
      <c r="J1774" s="17">
        <f>E1774-F1774</f>
        <v>68879.22999999998</v>
      </c>
      <c r="K1774" s="9"/>
      <c r="L1774" s="9"/>
      <c r="M1774" s="9"/>
    </row>
    <row r="1775" spans="1:13" ht="12.75">
      <c r="A1775" s="1" t="s">
        <v>13</v>
      </c>
      <c r="B1775" s="5" t="s">
        <v>102</v>
      </c>
      <c r="C1775" s="5" t="s">
        <v>111</v>
      </c>
      <c r="D1775" s="5" t="s">
        <v>16</v>
      </c>
      <c r="E1775" s="16">
        <v>66445.62</v>
      </c>
      <c r="F1775" s="16">
        <v>60072.85</v>
      </c>
      <c r="G1775" s="8"/>
      <c r="H1775" s="9"/>
      <c r="I1775" s="9"/>
      <c r="J1775" s="17">
        <f>E1775-F1775</f>
        <v>6372.769999999997</v>
      </c>
      <c r="K1775" s="9"/>
      <c r="L1775" s="9"/>
      <c r="M1775" s="9"/>
    </row>
    <row r="1776" spans="1:13" ht="12.75">
      <c r="A1776" s="1" t="s">
        <v>13</v>
      </c>
      <c r="B1776" s="5" t="s">
        <v>102</v>
      </c>
      <c r="C1776" s="5" t="s">
        <v>111</v>
      </c>
      <c r="D1776" s="5" t="s">
        <v>41</v>
      </c>
      <c r="E1776" s="16">
        <v>1220.76</v>
      </c>
      <c r="F1776" s="16">
        <v>1119.03</v>
      </c>
      <c r="G1776" s="8"/>
      <c r="H1776" s="9"/>
      <c r="I1776" s="9"/>
      <c r="J1776" s="17">
        <f>E1776-F1776</f>
        <v>101.73000000000002</v>
      </c>
      <c r="K1776" s="9"/>
      <c r="L1776" s="9"/>
      <c r="M1776" s="9"/>
    </row>
    <row r="1777" spans="1:13" ht="12.75">
      <c r="A1777" s="1" t="s">
        <v>13</v>
      </c>
      <c r="B1777" s="5" t="s">
        <v>102</v>
      </c>
      <c r="C1777" s="5" t="s">
        <v>111</v>
      </c>
      <c r="D1777" s="5" t="s">
        <v>49</v>
      </c>
      <c r="E1777" s="16">
        <v>6337.02</v>
      </c>
      <c r="F1777" s="16">
        <v>5730.02</v>
      </c>
      <c r="G1777" s="8"/>
      <c r="H1777" s="9"/>
      <c r="I1777" s="9"/>
      <c r="J1777" s="17">
        <f>E1777-F1777</f>
        <v>607</v>
      </c>
      <c r="K1777" s="9"/>
      <c r="L1777" s="9"/>
      <c r="M1777" s="9"/>
    </row>
    <row r="1778" spans="1:13" ht="12.75">
      <c r="A1778" s="1" t="s">
        <v>13</v>
      </c>
      <c r="B1778" s="5" t="s">
        <v>102</v>
      </c>
      <c r="C1778" s="5" t="s">
        <v>111</v>
      </c>
      <c r="D1778" s="5" t="s">
        <v>50</v>
      </c>
      <c r="E1778" s="16">
        <v>8872.56</v>
      </c>
      <c r="F1778" s="16">
        <v>8028.98</v>
      </c>
      <c r="G1778" s="8"/>
      <c r="H1778" s="9"/>
      <c r="I1778" s="9"/>
      <c r="J1778" s="17">
        <f>E1778-F1778</f>
        <v>843.5799999999999</v>
      </c>
      <c r="K1778" s="9"/>
      <c r="L1778" s="9"/>
      <c r="M1778" s="9"/>
    </row>
    <row r="1779" spans="1:13" ht="12.75">
      <c r="A1779" s="1" t="s">
        <v>13</v>
      </c>
      <c r="B1779" s="5" t="s">
        <v>102</v>
      </c>
      <c r="C1779" s="5" t="s">
        <v>111</v>
      </c>
      <c r="D1779" s="5" t="s">
        <v>17</v>
      </c>
      <c r="E1779" s="16">
        <v>18286.08</v>
      </c>
      <c r="F1779" s="16">
        <v>16532.72</v>
      </c>
      <c r="G1779" s="8"/>
      <c r="H1779" s="9"/>
      <c r="I1779" s="9"/>
      <c r="J1779" s="17">
        <f>E1779-F1779</f>
        <v>1753.3600000000006</v>
      </c>
      <c r="K1779" s="9"/>
      <c r="L1779" s="9"/>
      <c r="M1779" s="9"/>
    </row>
    <row r="1780" spans="1:13" ht="12.75">
      <c r="A1780" s="1" t="s">
        <v>13</v>
      </c>
      <c r="B1780" s="5" t="s">
        <v>102</v>
      </c>
      <c r="C1780" s="5" t="s">
        <v>111</v>
      </c>
      <c r="D1780" s="5" t="s">
        <v>18</v>
      </c>
      <c r="E1780" s="16">
        <v>17562</v>
      </c>
      <c r="F1780" s="16">
        <v>15876.15</v>
      </c>
      <c r="G1780" s="8"/>
      <c r="H1780" s="9"/>
      <c r="I1780" s="9"/>
      <c r="J1780" s="17">
        <f>E1780-F1780</f>
        <v>1685.8500000000004</v>
      </c>
      <c r="K1780" s="9"/>
      <c r="L1780" s="9"/>
      <c r="M1780" s="9"/>
    </row>
    <row r="1781" spans="1:13" ht="12.75">
      <c r="A1781" s="1" t="s">
        <v>13</v>
      </c>
      <c r="B1781" s="5" t="s">
        <v>102</v>
      </c>
      <c r="C1781" s="5" t="s">
        <v>111</v>
      </c>
      <c r="D1781" s="5" t="s">
        <v>19</v>
      </c>
      <c r="E1781" s="16">
        <v>8509.74</v>
      </c>
      <c r="F1781" s="16">
        <v>7700.1</v>
      </c>
      <c r="G1781" s="8"/>
      <c r="H1781" s="9"/>
      <c r="I1781" s="9"/>
      <c r="J1781" s="17">
        <f>E1781-F1781</f>
        <v>809.6399999999994</v>
      </c>
      <c r="K1781" s="9"/>
      <c r="L1781" s="9"/>
      <c r="M1781" s="9"/>
    </row>
    <row r="1782" spans="1:13" ht="12.75">
      <c r="A1782" s="1" t="s">
        <v>13</v>
      </c>
      <c r="B1782" s="5" t="s">
        <v>102</v>
      </c>
      <c r="C1782" s="5" t="s">
        <v>111</v>
      </c>
      <c r="D1782" s="5" t="s">
        <v>20</v>
      </c>
      <c r="E1782" s="16">
        <v>1992.42</v>
      </c>
      <c r="F1782" s="16">
        <v>1790.73</v>
      </c>
      <c r="G1782" s="8"/>
      <c r="H1782" s="9"/>
      <c r="I1782" s="9"/>
      <c r="J1782" s="17">
        <f>E1782-F1782</f>
        <v>201.69000000000005</v>
      </c>
      <c r="K1782" s="9"/>
      <c r="L1782" s="9"/>
      <c r="M1782" s="9"/>
    </row>
    <row r="1783" spans="1:13" ht="12.75">
      <c r="A1783" s="1" t="s">
        <v>13</v>
      </c>
      <c r="B1783" s="5" t="s">
        <v>102</v>
      </c>
      <c r="C1783" s="5" t="s">
        <v>111</v>
      </c>
      <c r="D1783" s="5" t="s">
        <v>21</v>
      </c>
      <c r="E1783" s="16">
        <v>309269.42</v>
      </c>
      <c r="F1783" s="16">
        <v>273594.89</v>
      </c>
      <c r="G1783" s="8"/>
      <c r="H1783" s="9"/>
      <c r="I1783" s="9"/>
      <c r="J1783" s="17">
        <f>E1783-F1783</f>
        <v>35674.52999999997</v>
      </c>
      <c r="K1783" s="9">
        <f>K1792</f>
        <v>8000.039999999999</v>
      </c>
      <c r="L1783" s="9"/>
      <c r="M1783" s="9"/>
    </row>
    <row r="1784" spans="1:13" ht="12.75">
      <c r="A1784" s="1" t="s">
        <v>13</v>
      </c>
      <c r="B1784" s="5" t="s">
        <v>102</v>
      </c>
      <c r="C1784" s="5" t="s">
        <v>111</v>
      </c>
      <c r="D1784" s="5" t="s">
        <v>22</v>
      </c>
      <c r="E1784" s="16">
        <v>9415.74</v>
      </c>
      <c r="F1784" s="16">
        <v>8505.72</v>
      </c>
      <c r="G1784" s="8"/>
      <c r="H1784" s="9"/>
      <c r="I1784" s="9"/>
      <c r="J1784" s="17">
        <f>E1784-F1784</f>
        <v>910.0200000000004</v>
      </c>
      <c r="K1784" s="9"/>
      <c r="L1784" s="9"/>
      <c r="M1784" s="9"/>
    </row>
    <row r="1785" spans="1:13" ht="12.75">
      <c r="A1785" s="1" t="s">
        <v>13</v>
      </c>
      <c r="B1785" s="5" t="s">
        <v>102</v>
      </c>
      <c r="C1785" s="5" t="s">
        <v>111</v>
      </c>
      <c r="D1785" s="5" t="s">
        <v>23</v>
      </c>
      <c r="E1785" s="16">
        <v>41098.5</v>
      </c>
      <c r="F1785" s="16">
        <v>37153.61</v>
      </c>
      <c r="G1785" s="8"/>
      <c r="H1785" s="9"/>
      <c r="I1785" s="9"/>
      <c r="J1785" s="17">
        <f>E1785-F1785</f>
        <v>3944.8899999999994</v>
      </c>
      <c r="K1785" s="9"/>
      <c r="L1785" s="9"/>
      <c r="M1785" s="9"/>
    </row>
    <row r="1786" spans="1:13" ht="12.75">
      <c r="A1786" s="1" t="s">
        <v>13</v>
      </c>
      <c r="B1786" s="5" t="s">
        <v>102</v>
      </c>
      <c r="C1786" s="5" t="s">
        <v>111</v>
      </c>
      <c r="D1786" s="5" t="s">
        <v>24</v>
      </c>
      <c r="E1786" s="16">
        <v>181.32</v>
      </c>
      <c r="F1786" s="16">
        <v>180.35</v>
      </c>
      <c r="G1786" s="8"/>
      <c r="H1786" s="9"/>
      <c r="I1786" s="9"/>
      <c r="J1786" s="17">
        <f>E1786-F1786</f>
        <v>0.9699999999999989</v>
      </c>
      <c r="K1786" s="9"/>
      <c r="L1786" s="9"/>
      <c r="M1786" s="9"/>
    </row>
    <row r="1787" spans="1:13" ht="12.75">
      <c r="A1787" s="1" t="s">
        <v>13</v>
      </c>
      <c r="B1787" s="5" t="s">
        <v>102</v>
      </c>
      <c r="C1787" s="5" t="s">
        <v>111</v>
      </c>
      <c r="D1787" s="5" t="s">
        <v>25</v>
      </c>
      <c r="E1787" s="16">
        <v>176161.8</v>
      </c>
      <c r="F1787" s="16">
        <v>159268.66</v>
      </c>
      <c r="G1787" s="8"/>
      <c r="H1787" s="9"/>
      <c r="I1787" s="9"/>
      <c r="J1787" s="17">
        <f>E1787-F1787</f>
        <v>16893.139999999985</v>
      </c>
      <c r="K1787" s="9"/>
      <c r="L1787" s="9"/>
      <c r="M1787" s="9"/>
    </row>
    <row r="1788" spans="1:13" ht="12.75">
      <c r="A1788" s="1" t="s">
        <v>13</v>
      </c>
      <c r="B1788" s="5" t="s">
        <v>102</v>
      </c>
      <c r="C1788" s="5" t="s">
        <v>111</v>
      </c>
      <c r="D1788" s="10" t="s">
        <v>26</v>
      </c>
      <c r="E1788" s="11">
        <v>143210.82</v>
      </c>
      <c r="F1788" s="11">
        <v>129486.74</v>
      </c>
      <c r="G1788" s="8">
        <v>81464.08</v>
      </c>
      <c r="H1788" s="17">
        <f>E1788-G1788</f>
        <v>61746.740000000005</v>
      </c>
      <c r="I1788" s="9"/>
      <c r="J1788" s="17">
        <f>E1788-F1788</f>
        <v>13724.080000000002</v>
      </c>
      <c r="K1788" s="9"/>
      <c r="L1788" s="9"/>
      <c r="M1788" s="9"/>
    </row>
    <row r="1789" spans="1:13" ht="12.75">
      <c r="A1789" s="1" t="s">
        <v>13</v>
      </c>
      <c r="B1789" s="5" t="s">
        <v>102</v>
      </c>
      <c r="C1789" s="18" t="s">
        <v>111</v>
      </c>
      <c r="D1789" s="18" t="s">
        <v>28</v>
      </c>
      <c r="E1789" s="19">
        <v>130175.34</v>
      </c>
      <c r="F1789" s="19">
        <v>117667.14</v>
      </c>
      <c r="G1789" s="8"/>
      <c r="H1789" s="9"/>
      <c r="I1789" s="9"/>
      <c r="J1789" s="17">
        <f>E1789-F1789</f>
        <v>12508.199999999997</v>
      </c>
      <c r="K1789" s="9"/>
      <c r="L1789" s="9"/>
      <c r="M1789" s="9"/>
    </row>
    <row r="1790" spans="1:13" ht="12.75">
      <c r="A1790" s="1" t="s">
        <v>13</v>
      </c>
      <c r="B1790" s="5" t="s">
        <v>102</v>
      </c>
      <c r="C1790" s="5" t="s">
        <v>111</v>
      </c>
      <c r="D1790" s="5" t="s">
        <v>54</v>
      </c>
      <c r="E1790" s="16">
        <v>64998.06</v>
      </c>
      <c r="F1790" s="16">
        <v>58760.21</v>
      </c>
      <c r="G1790" s="8"/>
      <c r="H1790" s="9"/>
      <c r="I1790" s="9"/>
      <c r="J1790" s="17">
        <f>E1790-F1790</f>
        <v>6237.8499999999985</v>
      </c>
      <c r="K1790" s="9"/>
      <c r="L1790" s="9"/>
      <c r="M1790" s="9"/>
    </row>
    <row r="1791" spans="1:13" ht="12.75">
      <c r="A1791" s="1" t="s">
        <v>13</v>
      </c>
      <c r="B1791" s="5" t="s">
        <v>102</v>
      </c>
      <c r="C1791" s="5" t="s">
        <v>111</v>
      </c>
      <c r="D1791" s="5" t="s">
        <v>29</v>
      </c>
      <c r="E1791" s="16">
        <v>1578</v>
      </c>
      <c r="F1791" s="16">
        <v>1423.75</v>
      </c>
      <c r="G1791" s="8"/>
      <c r="H1791" s="9"/>
      <c r="I1791" s="9"/>
      <c r="J1791" s="17">
        <f>E1791-F1791</f>
        <v>154.25</v>
      </c>
      <c r="K1791" s="9"/>
      <c r="L1791" s="9"/>
      <c r="M1791" s="9"/>
    </row>
    <row r="1792" spans="1:13" ht="12.75">
      <c r="A1792" s="1" t="s">
        <v>13</v>
      </c>
      <c r="B1792" s="5" t="s">
        <v>102</v>
      </c>
      <c r="C1792" s="5" t="s">
        <v>111</v>
      </c>
      <c r="D1792" s="5" t="s">
        <v>30</v>
      </c>
      <c r="E1792" s="16">
        <v>182656.84</v>
      </c>
      <c r="F1792" s="16">
        <v>161595.57</v>
      </c>
      <c r="G1792" s="8"/>
      <c r="H1792" s="9"/>
      <c r="I1792" s="9"/>
      <c r="J1792" s="17">
        <f>E1792-F1792</f>
        <v>21061.26999999999</v>
      </c>
      <c r="K1792" s="9">
        <f>666.67*12</f>
        <v>8000.039999999999</v>
      </c>
      <c r="L1792" s="9"/>
      <c r="M1792" s="9"/>
    </row>
    <row r="1793" spans="1:13" ht="12.75">
      <c r="A1793" s="1" t="s">
        <v>13</v>
      </c>
      <c r="B1793" s="5" t="s">
        <v>102</v>
      </c>
      <c r="C1793" s="5" t="s">
        <v>111</v>
      </c>
      <c r="D1793" s="5" t="s">
        <v>31</v>
      </c>
      <c r="E1793" s="16">
        <v>1353529.8</v>
      </c>
      <c r="F1793" s="16">
        <v>1222631.75</v>
      </c>
      <c r="G1793" s="8"/>
      <c r="H1793" s="9"/>
      <c r="I1793" s="9"/>
      <c r="J1793" s="17">
        <f>E1793-F1793</f>
        <v>130898.05000000005</v>
      </c>
      <c r="K1793" s="9"/>
      <c r="L1793" s="9"/>
      <c r="M1793" s="9"/>
    </row>
    <row r="1794" spans="1:13" ht="12.75">
      <c r="A1794" s="1" t="s">
        <v>13</v>
      </c>
      <c r="B1794" s="5" t="s">
        <v>102</v>
      </c>
      <c r="C1794" s="5" t="s">
        <v>111</v>
      </c>
      <c r="D1794" s="5" t="s">
        <v>33</v>
      </c>
      <c r="E1794" s="16">
        <v>10501.02</v>
      </c>
      <c r="F1794" s="16">
        <v>9489.71</v>
      </c>
      <c r="G1794" s="8"/>
      <c r="H1794" s="9"/>
      <c r="I1794" s="9"/>
      <c r="J1794" s="17">
        <f>E1794-F1794</f>
        <v>1011.3100000000013</v>
      </c>
      <c r="K1794" s="9"/>
      <c r="L1794" s="9"/>
      <c r="M1794" s="9"/>
    </row>
    <row r="1795" spans="1:13" ht="12.75">
      <c r="A1795" s="1" t="s">
        <v>13</v>
      </c>
      <c r="B1795" s="5" t="s">
        <v>102</v>
      </c>
      <c r="C1795" s="5" t="s">
        <v>111</v>
      </c>
      <c r="D1795" s="5" t="s">
        <v>37</v>
      </c>
      <c r="E1795" s="16">
        <v>2552002.86</v>
      </c>
      <c r="F1795" s="16">
        <v>2296608.68</v>
      </c>
      <c r="G1795" s="8"/>
      <c r="H1795" s="9"/>
      <c r="I1795" s="9"/>
      <c r="J1795" s="17">
        <f>E1795-F1795</f>
        <v>255394.1799999997</v>
      </c>
      <c r="K1795" s="9"/>
      <c r="L1795" s="9"/>
      <c r="M1795" s="9"/>
    </row>
    <row r="1796" spans="2:13" ht="12.75">
      <c r="B1796" s="5"/>
      <c r="C1796" s="5"/>
      <c r="D1796" s="10" t="s">
        <v>38</v>
      </c>
      <c r="E1796" s="11">
        <f>E1775+E1776+E1777+E1778+E1779+E1780+E1781+E1782+E1784+E1785+E1786+E1787+E1790+E1794</f>
        <v>431582.64</v>
      </c>
      <c r="F1796" s="11">
        <f>F1775+F1776+F1777+F1778+F1779+F1780+F1781+F1782+F1784+F1785+F1786+F1787+F1790+F1794</f>
        <v>390208.84</v>
      </c>
      <c r="G1796" s="8"/>
      <c r="H1796" s="9"/>
      <c r="I1796" s="9"/>
      <c r="J1796" s="17">
        <f>E1796-F1796</f>
        <v>41373.79999999999</v>
      </c>
      <c r="K1796" s="9"/>
      <c r="L1796" s="9"/>
      <c r="M1796" s="9"/>
    </row>
    <row r="1797" spans="2:13" ht="12.75">
      <c r="B1797" s="5"/>
      <c r="C1797" s="5"/>
      <c r="D1797" s="10" t="s">
        <v>51</v>
      </c>
      <c r="E1797" s="11">
        <f>E1796+E1789+E1788</f>
        <v>704968.8</v>
      </c>
      <c r="F1797" s="11">
        <f>F1796+F1789+F1788</f>
        <v>637362.7200000001</v>
      </c>
      <c r="G1797" s="8"/>
      <c r="H1797" s="9"/>
      <c r="I1797" s="9"/>
      <c r="J1797" s="17">
        <f>E1797-F1797</f>
        <v>67606.07999999996</v>
      </c>
      <c r="K1797" s="9"/>
      <c r="L1797" s="9"/>
      <c r="M1797" s="9"/>
    </row>
    <row r="1798" spans="1:13" ht="12.75">
      <c r="A1798" s="1" t="s">
        <v>13</v>
      </c>
      <c r="B1798" s="5" t="s">
        <v>102</v>
      </c>
      <c r="C1798" s="5" t="s">
        <v>112</v>
      </c>
      <c r="D1798" s="5" t="s">
        <v>16</v>
      </c>
      <c r="E1798" s="16">
        <v>67542.24</v>
      </c>
      <c r="F1798" s="16">
        <v>60161.34</v>
      </c>
      <c r="G1798" s="8"/>
      <c r="H1798" s="9"/>
      <c r="I1798" s="9"/>
      <c r="J1798" s="17">
        <f>E1798-F1798</f>
        <v>7380.900000000009</v>
      </c>
      <c r="K1798" s="9"/>
      <c r="L1798" s="9"/>
      <c r="M1798" s="9"/>
    </row>
    <row r="1799" spans="1:13" ht="12.75">
      <c r="A1799" s="1" t="s">
        <v>13</v>
      </c>
      <c r="B1799" s="5" t="s">
        <v>102</v>
      </c>
      <c r="C1799" s="5" t="s">
        <v>112</v>
      </c>
      <c r="D1799" s="5" t="s">
        <v>41</v>
      </c>
      <c r="E1799" s="16">
        <v>2600.64</v>
      </c>
      <c r="F1799" s="16">
        <v>2283.81</v>
      </c>
      <c r="G1799" s="8"/>
      <c r="H1799" s="9"/>
      <c r="I1799" s="9"/>
      <c r="J1799" s="17">
        <f>E1799-F1799</f>
        <v>316.8299999999999</v>
      </c>
      <c r="K1799" s="9"/>
      <c r="L1799" s="9"/>
      <c r="M1799" s="9"/>
    </row>
    <row r="1800" spans="1:13" ht="12.75">
      <c r="A1800" s="1" t="s">
        <v>13</v>
      </c>
      <c r="B1800" s="5" t="s">
        <v>102</v>
      </c>
      <c r="C1800" s="5" t="s">
        <v>112</v>
      </c>
      <c r="D1800" s="5" t="s">
        <v>49</v>
      </c>
      <c r="E1800" s="16">
        <v>6441.72</v>
      </c>
      <c r="F1800" s="16">
        <v>5738.66</v>
      </c>
      <c r="G1800" s="8"/>
      <c r="H1800" s="9"/>
      <c r="I1800" s="9"/>
      <c r="J1800" s="17">
        <f>E1800-F1800</f>
        <v>703.0600000000004</v>
      </c>
      <c r="K1800" s="9"/>
      <c r="L1800" s="9"/>
      <c r="M1800" s="9"/>
    </row>
    <row r="1801" spans="1:13" ht="12.75">
      <c r="A1801" s="1" t="s">
        <v>13</v>
      </c>
      <c r="B1801" s="5" t="s">
        <v>102</v>
      </c>
      <c r="C1801" s="5" t="s">
        <v>112</v>
      </c>
      <c r="D1801" s="5" t="s">
        <v>50</v>
      </c>
      <c r="E1801" s="16">
        <v>9018.72</v>
      </c>
      <c r="F1801" s="16">
        <v>8041.34</v>
      </c>
      <c r="G1801" s="8"/>
      <c r="H1801" s="9"/>
      <c r="I1801" s="9"/>
      <c r="J1801" s="17">
        <f>E1801-F1801</f>
        <v>977.3799999999992</v>
      </c>
      <c r="K1801" s="9"/>
      <c r="L1801" s="9"/>
      <c r="M1801" s="9"/>
    </row>
    <row r="1802" spans="1:13" ht="12.75">
      <c r="A1802" s="1" t="s">
        <v>13</v>
      </c>
      <c r="B1802" s="5" t="s">
        <v>102</v>
      </c>
      <c r="C1802" s="5" t="s">
        <v>112</v>
      </c>
      <c r="D1802" s="5" t="s">
        <v>17</v>
      </c>
      <c r="E1802" s="16">
        <v>18587.7</v>
      </c>
      <c r="F1802" s="16">
        <v>16556.95</v>
      </c>
      <c r="G1802" s="8"/>
      <c r="H1802" s="9"/>
      <c r="I1802" s="9"/>
      <c r="J1802" s="17">
        <f>E1802-F1802</f>
        <v>2030.75</v>
      </c>
      <c r="K1802" s="9"/>
      <c r="L1802" s="9"/>
      <c r="M1802" s="9"/>
    </row>
    <row r="1803" spans="1:13" ht="12.75">
      <c r="A1803" s="1" t="s">
        <v>13</v>
      </c>
      <c r="B1803" s="5" t="s">
        <v>102</v>
      </c>
      <c r="C1803" s="5" t="s">
        <v>112</v>
      </c>
      <c r="D1803" s="5" t="s">
        <v>18</v>
      </c>
      <c r="E1803" s="16">
        <v>17851.86</v>
      </c>
      <c r="F1803" s="16">
        <v>15899.43</v>
      </c>
      <c r="G1803" s="8"/>
      <c r="H1803" s="9"/>
      <c r="I1803" s="9"/>
      <c r="J1803" s="17">
        <f>E1803-F1803</f>
        <v>1952.4300000000003</v>
      </c>
      <c r="K1803" s="9"/>
      <c r="L1803" s="9"/>
      <c r="M1803" s="9"/>
    </row>
    <row r="1804" spans="1:13" ht="12.75">
      <c r="A1804" s="1" t="s">
        <v>13</v>
      </c>
      <c r="B1804" s="5" t="s">
        <v>102</v>
      </c>
      <c r="C1804" s="5" t="s">
        <v>112</v>
      </c>
      <c r="D1804" s="5" t="s">
        <v>19</v>
      </c>
      <c r="E1804" s="16">
        <v>8650.02</v>
      </c>
      <c r="F1804" s="16">
        <v>7712.01</v>
      </c>
      <c r="G1804" s="8"/>
      <c r="H1804" s="9"/>
      <c r="I1804" s="9"/>
      <c r="J1804" s="17">
        <f>E1804-F1804</f>
        <v>938.0100000000002</v>
      </c>
      <c r="K1804" s="9"/>
      <c r="L1804" s="9"/>
      <c r="M1804" s="9"/>
    </row>
    <row r="1805" spans="1:13" ht="12.75">
      <c r="A1805" s="1" t="s">
        <v>13</v>
      </c>
      <c r="B1805" s="5" t="s">
        <v>102</v>
      </c>
      <c r="C1805" s="5" t="s">
        <v>112</v>
      </c>
      <c r="D1805" s="5" t="s">
        <v>20</v>
      </c>
      <c r="E1805" s="16">
        <v>2025.3</v>
      </c>
      <c r="F1805" s="16">
        <v>1792.2</v>
      </c>
      <c r="G1805" s="8"/>
      <c r="H1805" s="9"/>
      <c r="I1805" s="9"/>
      <c r="J1805" s="17">
        <f>E1805-F1805</f>
        <v>233.0999999999999</v>
      </c>
      <c r="K1805" s="9"/>
      <c r="L1805" s="9"/>
      <c r="M1805" s="9"/>
    </row>
    <row r="1806" spans="1:13" ht="12.75">
      <c r="A1806" s="1" t="s">
        <v>13</v>
      </c>
      <c r="B1806" s="5" t="s">
        <v>102</v>
      </c>
      <c r="C1806" s="5" t="s">
        <v>112</v>
      </c>
      <c r="D1806" s="5" t="s">
        <v>21</v>
      </c>
      <c r="E1806" s="16">
        <v>345399.52</v>
      </c>
      <c r="F1806" s="16">
        <v>304109.68</v>
      </c>
      <c r="G1806" s="8"/>
      <c r="H1806" s="9"/>
      <c r="I1806" s="9"/>
      <c r="J1806" s="17">
        <f>E1806-F1806</f>
        <v>41289.840000000026</v>
      </c>
      <c r="K1806" s="9">
        <f>K1815</f>
        <v>9178.2</v>
      </c>
      <c r="L1806" s="9"/>
      <c r="M1806" s="9"/>
    </row>
    <row r="1807" spans="1:13" ht="12.75">
      <c r="A1807" s="1" t="s">
        <v>13</v>
      </c>
      <c r="B1807" s="5" t="s">
        <v>102</v>
      </c>
      <c r="C1807" s="5" t="s">
        <v>112</v>
      </c>
      <c r="D1807" s="5" t="s">
        <v>22</v>
      </c>
      <c r="E1807" s="16">
        <v>9571.02</v>
      </c>
      <c r="F1807" s="16">
        <v>8517.39</v>
      </c>
      <c r="G1807" s="8"/>
      <c r="H1807" s="9"/>
      <c r="I1807" s="9"/>
      <c r="J1807" s="17">
        <f>E1807-F1807</f>
        <v>1053.630000000001</v>
      </c>
      <c r="K1807" s="9"/>
      <c r="L1807" s="9"/>
      <c r="M1807" s="9"/>
    </row>
    <row r="1808" spans="1:13" ht="12.75">
      <c r="A1808" s="1" t="s">
        <v>13</v>
      </c>
      <c r="B1808" s="5" t="s">
        <v>102</v>
      </c>
      <c r="C1808" s="5" t="s">
        <v>112</v>
      </c>
      <c r="D1808" s="5" t="s">
        <v>23</v>
      </c>
      <c r="E1808" s="16">
        <v>41776.8</v>
      </c>
      <c r="F1808" s="16">
        <v>37208.01</v>
      </c>
      <c r="G1808" s="8"/>
      <c r="H1808" s="9"/>
      <c r="I1808" s="9"/>
      <c r="J1808" s="17">
        <f>E1808-F1808</f>
        <v>4568.790000000001</v>
      </c>
      <c r="K1808" s="9"/>
      <c r="L1808" s="9"/>
      <c r="M1808" s="9"/>
    </row>
    <row r="1809" spans="1:13" ht="12.75">
      <c r="A1809" s="1" t="s">
        <v>13</v>
      </c>
      <c r="B1809" s="5" t="s">
        <v>102</v>
      </c>
      <c r="C1809" s="5" t="s">
        <v>112</v>
      </c>
      <c r="D1809" s="5" t="s">
        <v>24</v>
      </c>
      <c r="E1809" s="16">
        <v>184.38</v>
      </c>
      <c r="F1809" s="16">
        <v>182.47</v>
      </c>
      <c r="G1809" s="8"/>
      <c r="H1809" s="9"/>
      <c r="I1809" s="9"/>
      <c r="J1809" s="17">
        <f>E1809-F1809</f>
        <v>1.9099999999999966</v>
      </c>
      <c r="K1809" s="9"/>
      <c r="L1809" s="9"/>
      <c r="M1809" s="9"/>
    </row>
    <row r="1810" spans="1:13" ht="12.75">
      <c r="A1810" s="1" t="s">
        <v>13</v>
      </c>
      <c r="B1810" s="5" t="s">
        <v>102</v>
      </c>
      <c r="C1810" s="5" t="s">
        <v>112</v>
      </c>
      <c r="D1810" s="5" t="s">
        <v>25</v>
      </c>
      <c r="E1810" s="16">
        <v>179069.1</v>
      </c>
      <c r="F1810" s="16">
        <v>159503.4</v>
      </c>
      <c r="G1810" s="8"/>
      <c r="H1810" s="9"/>
      <c r="I1810" s="9"/>
      <c r="J1810" s="17">
        <f>E1810-F1810</f>
        <v>19565.70000000001</v>
      </c>
      <c r="K1810" s="9"/>
      <c r="L1810" s="9"/>
      <c r="M1810" s="9"/>
    </row>
    <row r="1811" spans="1:13" ht="12.75">
      <c r="A1811" s="1" t="s">
        <v>13</v>
      </c>
      <c r="B1811" s="5" t="s">
        <v>102</v>
      </c>
      <c r="C1811" s="5" t="s">
        <v>112</v>
      </c>
      <c r="D1811" s="10" t="s">
        <v>26</v>
      </c>
      <c r="E1811" s="11">
        <v>145574.22</v>
      </c>
      <c r="F1811" s="11">
        <v>129678.51</v>
      </c>
      <c r="G1811" s="8">
        <v>107872.07</v>
      </c>
      <c r="H1811" s="17">
        <f>E1811-G1811</f>
        <v>37702.149999999994</v>
      </c>
      <c r="I1811" s="9"/>
      <c r="J1811" s="17">
        <f>E1811-F1811</f>
        <v>15895.710000000006</v>
      </c>
      <c r="K1811" s="9"/>
      <c r="L1811" s="9"/>
      <c r="M1811" s="9"/>
    </row>
    <row r="1812" spans="1:13" ht="12.75">
      <c r="A1812" s="1" t="s">
        <v>13</v>
      </c>
      <c r="B1812" s="5" t="s">
        <v>102</v>
      </c>
      <c r="C1812" s="18" t="s">
        <v>112</v>
      </c>
      <c r="D1812" s="18" t="s">
        <v>28</v>
      </c>
      <c r="E1812" s="19">
        <v>132323.88</v>
      </c>
      <c r="F1812" s="19">
        <v>117838.01</v>
      </c>
      <c r="G1812" s="8"/>
      <c r="H1812" s="9"/>
      <c r="I1812" s="9"/>
      <c r="J1812" s="17">
        <f>E1812-F1812</f>
        <v>14485.87000000001</v>
      </c>
      <c r="K1812" s="9"/>
      <c r="L1812" s="9"/>
      <c r="M1812" s="9"/>
    </row>
    <row r="1813" spans="1:13" ht="12.75">
      <c r="A1813" s="1" t="s">
        <v>13</v>
      </c>
      <c r="B1813" s="5" t="s">
        <v>102</v>
      </c>
      <c r="C1813" s="5" t="s">
        <v>112</v>
      </c>
      <c r="D1813" s="5" t="s">
        <v>54</v>
      </c>
      <c r="E1813" s="16">
        <v>66070.5</v>
      </c>
      <c r="F1813" s="16">
        <v>58846.05</v>
      </c>
      <c r="G1813" s="8"/>
      <c r="H1813" s="9"/>
      <c r="I1813" s="9"/>
      <c r="J1813" s="17">
        <f>E1813-F1813</f>
        <v>7224.449999999997</v>
      </c>
      <c r="K1813" s="9"/>
      <c r="L1813" s="9"/>
      <c r="M1813" s="9"/>
    </row>
    <row r="1814" spans="1:13" ht="12.75">
      <c r="A1814" s="1" t="s">
        <v>13</v>
      </c>
      <c r="B1814" s="5" t="s">
        <v>102</v>
      </c>
      <c r="C1814" s="5" t="s">
        <v>112</v>
      </c>
      <c r="D1814" s="5" t="s">
        <v>29</v>
      </c>
      <c r="E1814" s="16">
        <v>1617.3</v>
      </c>
      <c r="F1814" s="16">
        <v>1437.37</v>
      </c>
      <c r="G1814" s="8"/>
      <c r="H1814" s="9"/>
      <c r="I1814" s="9"/>
      <c r="J1814" s="17">
        <f>E1814-F1814</f>
        <v>179.93000000000006</v>
      </c>
      <c r="K1814" s="9"/>
      <c r="L1814" s="9"/>
      <c r="M1814" s="9"/>
    </row>
    <row r="1815" spans="1:13" ht="12.75">
      <c r="A1815" s="1" t="s">
        <v>13</v>
      </c>
      <c r="B1815" s="5" t="s">
        <v>102</v>
      </c>
      <c r="C1815" s="5" t="s">
        <v>112</v>
      </c>
      <c r="D1815" s="5" t="s">
        <v>30</v>
      </c>
      <c r="E1815" s="16">
        <v>203993.57</v>
      </c>
      <c r="F1815" s="16">
        <v>179244.22</v>
      </c>
      <c r="G1815" s="8"/>
      <c r="H1815" s="9"/>
      <c r="I1815" s="9"/>
      <c r="J1815" s="17">
        <f>E1815-F1815</f>
        <v>24749.350000000006</v>
      </c>
      <c r="K1815" s="9">
        <f>764.85*12</f>
        <v>9178.2</v>
      </c>
      <c r="L1815" s="9"/>
      <c r="M1815" s="9"/>
    </row>
    <row r="1816" spans="1:13" ht="12.75">
      <c r="A1816" s="1" t="s">
        <v>13</v>
      </c>
      <c r="B1816" s="5" t="s">
        <v>102</v>
      </c>
      <c r="C1816" s="5" t="s">
        <v>112</v>
      </c>
      <c r="D1816" s="5" t="s">
        <v>31</v>
      </c>
      <c r="E1816" s="16">
        <v>1375867.86</v>
      </c>
      <c r="F1816" s="16">
        <v>1224314.23</v>
      </c>
      <c r="G1816" s="8"/>
      <c r="H1816" s="9"/>
      <c r="I1816" s="9"/>
      <c r="J1816" s="17">
        <f>E1816-F1816</f>
        <v>151553.63000000012</v>
      </c>
      <c r="K1816" s="9"/>
      <c r="L1816" s="9"/>
      <c r="M1816" s="9"/>
    </row>
    <row r="1817" spans="1:13" ht="12.75">
      <c r="A1817" s="1" t="s">
        <v>13</v>
      </c>
      <c r="B1817" s="5" t="s">
        <v>102</v>
      </c>
      <c r="C1817" s="5" t="s">
        <v>112</v>
      </c>
      <c r="D1817" s="5" t="s">
        <v>33</v>
      </c>
      <c r="E1817" s="16">
        <v>10674.42</v>
      </c>
      <c r="F1817" s="16">
        <v>9503.34</v>
      </c>
      <c r="G1817" s="8"/>
      <c r="H1817" s="9"/>
      <c r="I1817" s="9"/>
      <c r="J1817" s="17">
        <f>E1817-F1817</f>
        <v>1171.08</v>
      </c>
      <c r="K1817" s="9"/>
      <c r="L1817" s="9"/>
      <c r="M1817" s="9"/>
    </row>
    <row r="1818" spans="1:13" ht="12.75">
      <c r="A1818" s="1" t="s">
        <v>13</v>
      </c>
      <c r="B1818" s="5" t="s">
        <v>102</v>
      </c>
      <c r="C1818" s="5" t="s">
        <v>112</v>
      </c>
      <c r="D1818" s="5" t="s">
        <v>37</v>
      </c>
      <c r="E1818" s="16">
        <v>2644840.77</v>
      </c>
      <c r="F1818" s="16">
        <v>2348568.42</v>
      </c>
      <c r="G1818" s="8"/>
      <c r="H1818" s="9"/>
      <c r="I1818" s="9"/>
      <c r="J1818" s="17">
        <f>E1818-F1818</f>
        <v>296272.3500000001</v>
      </c>
      <c r="K1818" s="9"/>
      <c r="L1818" s="9"/>
      <c r="M1818" s="9"/>
    </row>
    <row r="1819" spans="2:13" ht="12.75">
      <c r="B1819" s="5"/>
      <c r="C1819" s="5"/>
      <c r="D1819" s="10" t="s">
        <v>38</v>
      </c>
      <c r="E1819" s="11">
        <f>E1798+E1799+E1800+E1801+E1802+E1803+E1804+E1805+E1807+E1808+E1809+E1810+E1813+E1817</f>
        <v>440064.42</v>
      </c>
      <c r="F1819" s="11">
        <f>F1798+F1799+F1800+F1801+F1802+F1803+F1804+F1805+F1807+F1808+F1809+F1810+F1813+F1817</f>
        <v>391946.4</v>
      </c>
      <c r="G1819" s="8"/>
      <c r="H1819" s="9"/>
      <c r="I1819" s="9"/>
      <c r="J1819" s="17">
        <f>E1819-F1819</f>
        <v>48118.01999999996</v>
      </c>
      <c r="K1819" s="9"/>
      <c r="L1819" s="9"/>
      <c r="M1819" s="9"/>
    </row>
    <row r="1820" spans="2:13" ht="12.75">
      <c r="B1820" s="5"/>
      <c r="C1820" s="5"/>
      <c r="D1820" s="10" t="s">
        <v>51</v>
      </c>
      <c r="E1820" s="11">
        <f>E1819+E1812+E1811</f>
        <v>717962.52</v>
      </c>
      <c r="F1820" s="11">
        <f>F1819+F1812+F1811</f>
        <v>639462.92</v>
      </c>
      <c r="G1820" s="8"/>
      <c r="H1820" s="9"/>
      <c r="I1820" s="9"/>
      <c r="J1820" s="17">
        <f>E1820-F1820</f>
        <v>78499.59999999998</v>
      </c>
      <c r="K1820" s="9"/>
      <c r="L1820" s="9"/>
      <c r="M1820" s="9"/>
    </row>
    <row r="1821" spans="1:13" ht="12.75">
      <c r="A1821" s="1" t="s">
        <v>13</v>
      </c>
      <c r="B1821" s="5" t="s">
        <v>113</v>
      </c>
      <c r="C1821" s="5" t="s">
        <v>90</v>
      </c>
      <c r="D1821" s="5" t="s">
        <v>16</v>
      </c>
      <c r="E1821" s="16">
        <v>31920.42</v>
      </c>
      <c r="F1821" s="16">
        <v>25935.36</v>
      </c>
      <c r="G1821" s="8"/>
      <c r="H1821" s="9"/>
      <c r="I1821" s="9"/>
      <c r="J1821" s="17">
        <f>E1821-F1821</f>
        <v>5985.059999999998</v>
      </c>
      <c r="K1821" s="9"/>
      <c r="L1821" s="9"/>
      <c r="M1821" s="9"/>
    </row>
    <row r="1822" spans="1:13" ht="12.75">
      <c r="A1822" s="1" t="s">
        <v>13</v>
      </c>
      <c r="B1822" s="5" t="s">
        <v>113</v>
      </c>
      <c r="C1822" s="5" t="s">
        <v>90</v>
      </c>
      <c r="D1822" s="5" t="s">
        <v>49</v>
      </c>
      <c r="E1822" s="16">
        <v>3044.4</v>
      </c>
      <c r="F1822" s="16">
        <v>2473.92</v>
      </c>
      <c r="G1822" s="8"/>
      <c r="H1822" s="9"/>
      <c r="I1822" s="9"/>
      <c r="J1822" s="17">
        <f>E1822-F1822</f>
        <v>570.48</v>
      </c>
      <c r="K1822" s="9"/>
      <c r="L1822" s="9"/>
      <c r="M1822" s="9"/>
    </row>
    <row r="1823" spans="1:13" ht="12.75">
      <c r="A1823" s="1" t="s">
        <v>13</v>
      </c>
      <c r="B1823" s="5" t="s">
        <v>113</v>
      </c>
      <c r="C1823" s="5" t="s">
        <v>90</v>
      </c>
      <c r="D1823" s="5" t="s">
        <v>50</v>
      </c>
      <c r="E1823" s="16">
        <v>4262.28</v>
      </c>
      <c r="F1823" s="16">
        <v>3466.13</v>
      </c>
      <c r="G1823" s="8"/>
      <c r="H1823" s="9"/>
      <c r="I1823" s="9"/>
      <c r="J1823" s="17">
        <f>E1823-F1823</f>
        <v>796.1499999999996</v>
      </c>
      <c r="K1823" s="9"/>
      <c r="L1823" s="9"/>
      <c r="M1823" s="9"/>
    </row>
    <row r="1824" spans="1:13" ht="12.75">
      <c r="A1824" s="1" t="s">
        <v>13</v>
      </c>
      <c r="B1824" s="5" t="s">
        <v>113</v>
      </c>
      <c r="C1824" s="5" t="s">
        <v>90</v>
      </c>
      <c r="D1824" s="5" t="s">
        <v>17</v>
      </c>
      <c r="E1824" s="16">
        <v>8784.66</v>
      </c>
      <c r="F1824" s="16">
        <v>7137.77</v>
      </c>
      <c r="G1824" s="8"/>
      <c r="H1824" s="9"/>
      <c r="I1824" s="9"/>
      <c r="J1824" s="17">
        <f>E1824-F1824</f>
        <v>1646.8899999999994</v>
      </c>
      <c r="K1824" s="9"/>
      <c r="L1824" s="9"/>
      <c r="M1824" s="9"/>
    </row>
    <row r="1825" spans="1:13" ht="12.75">
      <c r="A1825" s="1" t="s">
        <v>13</v>
      </c>
      <c r="B1825" s="5" t="s">
        <v>113</v>
      </c>
      <c r="C1825" s="5" t="s">
        <v>90</v>
      </c>
      <c r="D1825" s="5" t="s">
        <v>18</v>
      </c>
      <c r="E1825" s="16">
        <v>8436.84</v>
      </c>
      <c r="F1825" s="16">
        <v>6854.4</v>
      </c>
      <c r="G1825" s="8"/>
      <c r="H1825" s="9"/>
      <c r="I1825" s="9"/>
      <c r="J1825" s="17">
        <f>E1825-F1825</f>
        <v>1582.4400000000005</v>
      </c>
      <c r="K1825" s="9"/>
      <c r="L1825" s="9"/>
      <c r="M1825" s="9"/>
    </row>
    <row r="1826" spans="1:13" ht="12.75">
      <c r="A1826" s="1" t="s">
        <v>13</v>
      </c>
      <c r="B1826" s="5" t="s">
        <v>113</v>
      </c>
      <c r="C1826" s="5" t="s">
        <v>90</v>
      </c>
      <c r="D1826" s="5" t="s">
        <v>19</v>
      </c>
      <c r="E1826" s="16">
        <v>4088.04</v>
      </c>
      <c r="F1826" s="16">
        <v>3324.18</v>
      </c>
      <c r="G1826" s="8"/>
      <c r="H1826" s="9"/>
      <c r="I1826" s="9"/>
      <c r="J1826" s="17">
        <f>E1826-F1826</f>
        <v>763.8600000000001</v>
      </c>
      <c r="K1826" s="9"/>
      <c r="L1826" s="9"/>
      <c r="M1826" s="9"/>
    </row>
    <row r="1827" spans="1:13" ht="12.75">
      <c r="A1827" s="1" t="s">
        <v>13</v>
      </c>
      <c r="B1827" s="5" t="s">
        <v>113</v>
      </c>
      <c r="C1827" s="5" t="s">
        <v>90</v>
      </c>
      <c r="D1827" s="5" t="s">
        <v>20</v>
      </c>
      <c r="E1827" s="16">
        <v>957.12</v>
      </c>
      <c r="F1827" s="16">
        <v>773.32</v>
      </c>
      <c r="G1827" s="8"/>
      <c r="H1827" s="9"/>
      <c r="I1827" s="9"/>
      <c r="J1827" s="17">
        <f>E1827-F1827</f>
        <v>183.79999999999995</v>
      </c>
      <c r="K1827" s="9"/>
      <c r="L1827" s="9"/>
      <c r="M1827" s="9"/>
    </row>
    <row r="1828" spans="1:13" ht="12.75">
      <c r="A1828" s="1" t="s">
        <v>13</v>
      </c>
      <c r="B1828" s="5" t="s">
        <v>113</v>
      </c>
      <c r="C1828" s="5" t="s">
        <v>90</v>
      </c>
      <c r="D1828" s="5" t="s">
        <v>21</v>
      </c>
      <c r="E1828" s="16">
        <v>136856.58</v>
      </c>
      <c r="F1828" s="16">
        <v>104365.11</v>
      </c>
      <c r="G1828" s="8"/>
      <c r="H1828" s="9"/>
      <c r="I1828" s="9"/>
      <c r="J1828" s="17">
        <f>E1828-F1828</f>
        <v>32491.469999999987</v>
      </c>
      <c r="K1828" s="9">
        <f>K1837</f>
        <v>3639.7200000000003</v>
      </c>
      <c r="L1828" s="9"/>
      <c r="M1828" s="9"/>
    </row>
    <row r="1829" spans="1:13" ht="12.75">
      <c r="A1829" s="1" t="s">
        <v>13</v>
      </c>
      <c r="B1829" s="5" t="s">
        <v>113</v>
      </c>
      <c r="C1829" s="5" t="s">
        <v>90</v>
      </c>
      <c r="D1829" s="5" t="s">
        <v>22</v>
      </c>
      <c r="E1829" s="16">
        <v>4523.34</v>
      </c>
      <c r="F1829" s="16">
        <v>3672.4</v>
      </c>
      <c r="G1829" s="8"/>
      <c r="H1829" s="9"/>
      <c r="I1829" s="9"/>
      <c r="J1829" s="17">
        <f>E1829-F1829</f>
        <v>850.94</v>
      </c>
      <c r="K1829" s="9"/>
      <c r="L1829" s="9"/>
      <c r="M1829" s="9"/>
    </row>
    <row r="1830" spans="1:13" ht="12.75">
      <c r="A1830" s="1" t="s">
        <v>13</v>
      </c>
      <c r="B1830" s="5" t="s">
        <v>113</v>
      </c>
      <c r="C1830" s="5" t="s">
        <v>90</v>
      </c>
      <c r="D1830" s="5" t="s">
        <v>23</v>
      </c>
      <c r="E1830" s="16">
        <v>19743.72</v>
      </c>
      <c r="F1830" s="16">
        <v>16040.53</v>
      </c>
      <c r="G1830" s="8"/>
      <c r="H1830" s="9"/>
      <c r="I1830" s="9"/>
      <c r="J1830" s="17">
        <f>E1830-F1830</f>
        <v>3703.1900000000005</v>
      </c>
      <c r="K1830" s="9"/>
      <c r="L1830" s="9"/>
      <c r="M1830" s="9"/>
    </row>
    <row r="1831" spans="1:13" ht="12.75">
      <c r="A1831" s="1" t="s">
        <v>13</v>
      </c>
      <c r="B1831" s="5" t="s">
        <v>113</v>
      </c>
      <c r="C1831" s="5" t="s">
        <v>90</v>
      </c>
      <c r="D1831" s="5" t="s">
        <v>24</v>
      </c>
      <c r="E1831" s="16">
        <v>87.12</v>
      </c>
      <c r="F1831" s="16">
        <v>77.51</v>
      </c>
      <c r="G1831" s="8"/>
      <c r="H1831" s="9"/>
      <c r="I1831" s="9"/>
      <c r="J1831" s="17">
        <f>E1831-F1831</f>
        <v>9.61</v>
      </c>
      <c r="K1831" s="9"/>
      <c r="L1831" s="9"/>
      <c r="M1831" s="9"/>
    </row>
    <row r="1832" spans="1:13" ht="12.75">
      <c r="A1832" s="1" t="s">
        <v>13</v>
      </c>
      <c r="B1832" s="5" t="s">
        <v>113</v>
      </c>
      <c r="C1832" s="5" t="s">
        <v>90</v>
      </c>
      <c r="D1832" s="5" t="s">
        <v>25</v>
      </c>
      <c r="E1832" s="16">
        <v>84627.72</v>
      </c>
      <c r="F1832" s="16">
        <v>68761.14</v>
      </c>
      <c r="G1832" s="8"/>
      <c r="H1832" s="9"/>
      <c r="I1832" s="9"/>
      <c r="J1832" s="17">
        <f>E1832-F1832</f>
        <v>15866.580000000002</v>
      </c>
      <c r="K1832" s="9"/>
      <c r="L1832" s="9"/>
      <c r="M1832" s="9"/>
    </row>
    <row r="1833" spans="1:13" ht="12.75">
      <c r="A1833" s="1" t="s">
        <v>13</v>
      </c>
      <c r="B1833" s="5" t="s">
        <v>113</v>
      </c>
      <c r="C1833" s="5" t="s">
        <v>90</v>
      </c>
      <c r="D1833" s="10" t="s">
        <v>26</v>
      </c>
      <c r="E1833" s="11">
        <v>68798.22</v>
      </c>
      <c r="F1833" s="11">
        <v>55903.22</v>
      </c>
      <c r="G1833" s="8">
        <v>100305.17</v>
      </c>
      <c r="H1833" s="17">
        <f>E1833-G1833</f>
        <v>-31506.949999999997</v>
      </c>
      <c r="I1833" s="9"/>
      <c r="J1833" s="17">
        <f>E1833-F1833</f>
        <v>12895</v>
      </c>
      <c r="K1833" s="9"/>
      <c r="L1833" s="9"/>
      <c r="M1833" s="9"/>
    </row>
    <row r="1834" spans="1:13" ht="12.75">
      <c r="A1834" s="1" t="s">
        <v>13</v>
      </c>
      <c r="B1834" s="5" t="s">
        <v>113</v>
      </c>
      <c r="C1834" s="18" t="s">
        <v>90</v>
      </c>
      <c r="D1834" s="18" t="s">
        <v>28</v>
      </c>
      <c r="E1834" s="19">
        <v>62535.96</v>
      </c>
      <c r="F1834" s="19">
        <v>50801.06</v>
      </c>
      <c r="G1834" s="8"/>
      <c r="H1834" s="9"/>
      <c r="I1834" s="9"/>
      <c r="J1834" s="17">
        <f>E1834-F1834</f>
        <v>11734.900000000001</v>
      </c>
      <c r="K1834" s="9"/>
      <c r="L1834" s="9"/>
      <c r="M1834" s="9"/>
    </row>
    <row r="1835" spans="1:13" ht="12.75">
      <c r="A1835" s="1" t="s">
        <v>13</v>
      </c>
      <c r="B1835" s="5" t="s">
        <v>113</v>
      </c>
      <c r="C1835" s="5" t="s">
        <v>90</v>
      </c>
      <c r="D1835" s="5" t="s">
        <v>54</v>
      </c>
      <c r="E1835" s="16">
        <v>31224.84</v>
      </c>
      <c r="F1835" s="16">
        <v>25368.62</v>
      </c>
      <c r="G1835" s="8"/>
      <c r="H1835" s="9"/>
      <c r="I1835" s="9"/>
      <c r="J1835" s="17">
        <f>E1835-F1835</f>
        <v>5856.220000000001</v>
      </c>
      <c r="K1835" s="9"/>
      <c r="L1835" s="9"/>
      <c r="M1835" s="9"/>
    </row>
    <row r="1836" spans="1:13" ht="12.75">
      <c r="A1836" s="1" t="s">
        <v>13</v>
      </c>
      <c r="B1836" s="5" t="s">
        <v>113</v>
      </c>
      <c r="C1836" s="5" t="s">
        <v>90</v>
      </c>
      <c r="D1836" s="5" t="s">
        <v>29</v>
      </c>
      <c r="E1836" s="16">
        <v>1334.58</v>
      </c>
      <c r="F1836" s="16">
        <v>1082.3</v>
      </c>
      <c r="G1836" s="8"/>
      <c r="H1836" s="9"/>
      <c r="I1836" s="9"/>
      <c r="J1836" s="17">
        <f>E1836-F1836</f>
        <v>252.27999999999997</v>
      </c>
      <c r="K1836" s="9"/>
      <c r="L1836" s="9"/>
      <c r="M1836" s="9"/>
    </row>
    <row r="1837" spans="1:13" ht="12.75">
      <c r="A1837" s="1" t="s">
        <v>13</v>
      </c>
      <c r="B1837" s="5" t="s">
        <v>113</v>
      </c>
      <c r="C1837" s="5" t="s">
        <v>90</v>
      </c>
      <c r="D1837" s="5" t="s">
        <v>30</v>
      </c>
      <c r="E1837" s="16">
        <v>80825.52</v>
      </c>
      <c r="F1837" s="16">
        <v>61639.66</v>
      </c>
      <c r="G1837" s="8"/>
      <c r="H1837" s="9"/>
      <c r="I1837" s="9"/>
      <c r="J1837" s="17">
        <f>E1837-F1837</f>
        <v>19185.86</v>
      </c>
      <c r="K1837" s="9">
        <f>303.31*12</f>
        <v>3639.7200000000003</v>
      </c>
      <c r="L1837" s="9"/>
      <c r="M1837" s="9"/>
    </row>
    <row r="1838" spans="1:13" ht="12.75">
      <c r="A1838" s="1" t="s">
        <v>13</v>
      </c>
      <c r="B1838" s="5" t="s">
        <v>113</v>
      </c>
      <c r="C1838" s="5" t="s">
        <v>90</v>
      </c>
      <c r="D1838" s="5" t="s">
        <v>31</v>
      </c>
      <c r="E1838" s="16">
        <v>650232.54</v>
      </c>
      <c r="F1838" s="16">
        <v>527873.09</v>
      </c>
      <c r="G1838" s="8"/>
      <c r="H1838" s="9"/>
      <c r="I1838" s="9"/>
      <c r="J1838" s="17">
        <f>E1838-F1838</f>
        <v>122359.45000000007</v>
      </c>
      <c r="K1838" s="9"/>
      <c r="L1838" s="9"/>
      <c r="M1838" s="9"/>
    </row>
    <row r="1839" spans="1:13" ht="12.75">
      <c r="A1839" s="1" t="s">
        <v>13</v>
      </c>
      <c r="B1839" s="5" t="s">
        <v>113</v>
      </c>
      <c r="C1839" s="5" t="s">
        <v>90</v>
      </c>
      <c r="D1839" s="5" t="s">
        <v>33</v>
      </c>
      <c r="E1839" s="16">
        <v>5044.68</v>
      </c>
      <c r="F1839" s="16">
        <v>4097.08</v>
      </c>
      <c r="G1839" s="8"/>
      <c r="H1839" s="9"/>
      <c r="I1839" s="9"/>
      <c r="J1839" s="17">
        <f>E1839-F1839</f>
        <v>947.6000000000004</v>
      </c>
      <c r="K1839" s="9"/>
      <c r="L1839" s="9"/>
      <c r="M1839" s="9"/>
    </row>
    <row r="1840" spans="1:13" ht="12.75">
      <c r="A1840" s="1" t="s">
        <v>13</v>
      </c>
      <c r="B1840" s="5" t="s">
        <v>113</v>
      </c>
      <c r="C1840" s="5" t="s">
        <v>90</v>
      </c>
      <c r="D1840" s="5" t="s">
        <v>37</v>
      </c>
      <c r="E1840" s="16">
        <v>1207328.58</v>
      </c>
      <c r="F1840" s="16">
        <v>969646.8</v>
      </c>
      <c r="G1840" s="8"/>
      <c r="H1840" s="9"/>
      <c r="I1840" s="9"/>
      <c r="J1840" s="17">
        <f>E1840-F1840</f>
        <v>237681.78000000003</v>
      </c>
      <c r="K1840" s="9"/>
      <c r="L1840" s="9"/>
      <c r="M1840" s="9"/>
    </row>
    <row r="1841" spans="2:13" ht="12.75">
      <c r="B1841" s="5"/>
      <c r="C1841" s="5"/>
      <c r="D1841" s="10" t="s">
        <v>38</v>
      </c>
      <c r="E1841" s="11">
        <f>E1821+E1822+E1823+E1824+E1825+E1826+E1827+E1829+E1830+E1831+E1832+E1835+E1839</f>
        <v>206745.17999999996</v>
      </c>
      <c r="F1841" s="11">
        <f>F1821+F1822+F1823+F1824+F1825+F1826+F1827+F1829+F1830+F1831+F1832+F1835+F1839</f>
        <v>167982.36</v>
      </c>
      <c r="G1841" s="8"/>
      <c r="H1841" s="9"/>
      <c r="I1841" s="9"/>
      <c r="J1841" s="17">
        <f>E1841-F1841</f>
        <v>38762.81999999998</v>
      </c>
      <c r="K1841" s="9"/>
      <c r="L1841" s="9"/>
      <c r="M1841" s="9"/>
    </row>
    <row r="1842" spans="2:13" ht="12.75">
      <c r="B1842" s="5"/>
      <c r="C1842" s="5"/>
      <c r="D1842" s="10" t="s">
        <v>51</v>
      </c>
      <c r="E1842" s="11">
        <f>E1841+E1834+E1833</f>
        <v>338079.36</v>
      </c>
      <c r="F1842" s="11">
        <f>F1841+F1834+F1833</f>
        <v>274686.64</v>
      </c>
      <c r="G1842" s="8"/>
      <c r="H1842" s="9"/>
      <c r="I1842" s="9"/>
      <c r="J1842" s="17">
        <f>E1842-F1842</f>
        <v>63392.71999999997</v>
      </c>
      <c r="K1842" s="9"/>
      <c r="L1842" s="9"/>
      <c r="M1842" s="9"/>
    </row>
    <row r="1843" spans="1:13" ht="12.75">
      <c r="A1843" s="1" t="s">
        <v>13</v>
      </c>
      <c r="B1843" s="5" t="s">
        <v>113</v>
      </c>
      <c r="C1843" s="5" t="s">
        <v>55</v>
      </c>
      <c r="D1843" s="5" t="s">
        <v>16</v>
      </c>
      <c r="E1843" s="16">
        <v>12892.8</v>
      </c>
      <c r="F1843" s="16">
        <v>10414.84</v>
      </c>
      <c r="G1843" s="8"/>
      <c r="H1843" s="9"/>
      <c r="I1843" s="9"/>
      <c r="J1843" s="17">
        <f>E1843-F1843</f>
        <v>2477.959999999999</v>
      </c>
      <c r="K1843" s="9"/>
      <c r="L1843" s="9"/>
      <c r="M1843" s="9"/>
    </row>
    <row r="1844" spans="1:13" ht="12.75">
      <c r="A1844" s="1" t="s">
        <v>13</v>
      </c>
      <c r="B1844" s="5" t="s">
        <v>113</v>
      </c>
      <c r="C1844" s="5" t="s">
        <v>55</v>
      </c>
      <c r="D1844" s="5" t="s">
        <v>49</v>
      </c>
      <c r="E1844" s="16">
        <v>1229.58</v>
      </c>
      <c r="F1844" s="16">
        <v>993.38</v>
      </c>
      <c r="G1844" s="8"/>
      <c r="H1844" s="9"/>
      <c r="I1844" s="9"/>
      <c r="J1844" s="17">
        <f>E1844-F1844</f>
        <v>236.19999999999993</v>
      </c>
      <c r="K1844" s="9"/>
      <c r="L1844" s="9"/>
      <c r="M1844" s="9"/>
    </row>
    <row r="1845" spans="1:13" ht="12.75">
      <c r="A1845" s="1" t="s">
        <v>13</v>
      </c>
      <c r="B1845" s="5" t="s">
        <v>113</v>
      </c>
      <c r="C1845" s="5" t="s">
        <v>55</v>
      </c>
      <c r="D1845" s="5" t="s">
        <v>50</v>
      </c>
      <c r="E1845" s="16">
        <v>1721.52</v>
      </c>
      <c r="F1845" s="16">
        <v>1391.89</v>
      </c>
      <c r="G1845" s="8"/>
      <c r="H1845" s="9"/>
      <c r="I1845" s="9"/>
      <c r="J1845" s="17">
        <f>E1845-F1845</f>
        <v>329.6299999999999</v>
      </c>
      <c r="K1845" s="9"/>
      <c r="L1845" s="9"/>
      <c r="M1845" s="9"/>
    </row>
    <row r="1846" spans="1:13" ht="12.75">
      <c r="A1846" s="1" t="s">
        <v>13</v>
      </c>
      <c r="B1846" s="5" t="s">
        <v>113</v>
      </c>
      <c r="C1846" s="5" t="s">
        <v>55</v>
      </c>
      <c r="D1846" s="5" t="s">
        <v>17</v>
      </c>
      <c r="E1846" s="16">
        <v>3548.22</v>
      </c>
      <c r="F1846" s="16">
        <v>2866.36</v>
      </c>
      <c r="G1846" s="8"/>
      <c r="H1846" s="9"/>
      <c r="I1846" s="9"/>
      <c r="J1846" s="17">
        <f>E1846-F1846</f>
        <v>681.8599999999997</v>
      </c>
      <c r="K1846" s="9"/>
      <c r="L1846" s="9"/>
      <c r="M1846" s="9"/>
    </row>
    <row r="1847" spans="1:13" ht="12.75">
      <c r="A1847" s="1" t="s">
        <v>13</v>
      </c>
      <c r="B1847" s="5" t="s">
        <v>113</v>
      </c>
      <c r="C1847" s="5" t="s">
        <v>55</v>
      </c>
      <c r="D1847" s="5" t="s">
        <v>18</v>
      </c>
      <c r="E1847" s="16">
        <v>3407.64</v>
      </c>
      <c r="F1847" s="16">
        <v>2752.46</v>
      </c>
      <c r="G1847" s="8"/>
      <c r="H1847" s="9"/>
      <c r="I1847" s="9"/>
      <c r="J1847" s="17">
        <f>E1847-F1847</f>
        <v>655.1799999999998</v>
      </c>
      <c r="K1847" s="9"/>
      <c r="L1847" s="9"/>
      <c r="M1847" s="9"/>
    </row>
    <row r="1848" spans="1:13" ht="12.75">
      <c r="A1848" s="1" t="s">
        <v>13</v>
      </c>
      <c r="B1848" s="5" t="s">
        <v>113</v>
      </c>
      <c r="C1848" s="5" t="s">
        <v>55</v>
      </c>
      <c r="D1848" s="5" t="s">
        <v>19</v>
      </c>
      <c r="E1848" s="16">
        <v>1651.14</v>
      </c>
      <c r="F1848" s="16">
        <v>1334.91</v>
      </c>
      <c r="G1848" s="8"/>
      <c r="H1848" s="9"/>
      <c r="I1848" s="9"/>
      <c r="J1848" s="17">
        <f>E1848-F1848</f>
        <v>316.23</v>
      </c>
      <c r="K1848" s="9"/>
      <c r="L1848" s="9"/>
      <c r="M1848" s="9"/>
    </row>
    <row r="1849" spans="1:13" ht="12.75">
      <c r="A1849" s="1" t="s">
        <v>13</v>
      </c>
      <c r="B1849" s="5" t="s">
        <v>113</v>
      </c>
      <c r="C1849" s="5" t="s">
        <v>55</v>
      </c>
      <c r="D1849" s="5" t="s">
        <v>21</v>
      </c>
      <c r="E1849" s="16">
        <v>37459.76</v>
      </c>
      <c r="F1849" s="16">
        <v>31637.36</v>
      </c>
      <c r="G1849" s="8"/>
      <c r="H1849" s="9"/>
      <c r="I1849" s="9"/>
      <c r="J1849" s="17">
        <f>E1849-F1849</f>
        <v>5822.4000000000015</v>
      </c>
      <c r="K1849" s="9">
        <f>K1858</f>
        <v>1024.92</v>
      </c>
      <c r="L1849" s="9"/>
      <c r="M1849" s="9"/>
    </row>
    <row r="1850" spans="1:13" ht="12.75">
      <c r="A1850" s="1" t="s">
        <v>13</v>
      </c>
      <c r="B1850" s="5" t="s">
        <v>113</v>
      </c>
      <c r="C1850" s="5" t="s">
        <v>55</v>
      </c>
      <c r="D1850" s="5" t="s">
        <v>22</v>
      </c>
      <c r="E1850" s="16">
        <v>1826.94</v>
      </c>
      <c r="F1850" s="16">
        <v>1474.64</v>
      </c>
      <c r="G1850" s="8"/>
      <c r="H1850" s="9"/>
      <c r="I1850" s="9"/>
      <c r="J1850" s="17">
        <f>E1850-F1850</f>
        <v>352.29999999999995</v>
      </c>
      <c r="K1850" s="9"/>
      <c r="L1850" s="9"/>
      <c r="M1850" s="9"/>
    </row>
    <row r="1851" spans="1:13" ht="12.75">
      <c r="A1851" s="1" t="s">
        <v>13</v>
      </c>
      <c r="B1851" s="5" t="s">
        <v>113</v>
      </c>
      <c r="C1851" s="5" t="s">
        <v>55</v>
      </c>
      <c r="D1851" s="5" t="s">
        <v>23</v>
      </c>
      <c r="E1851" s="16">
        <v>7974.54</v>
      </c>
      <c r="F1851" s="16">
        <v>6441.34</v>
      </c>
      <c r="G1851" s="8"/>
      <c r="H1851" s="9"/>
      <c r="I1851" s="9"/>
      <c r="J1851" s="17">
        <f>E1851-F1851</f>
        <v>1533.1999999999998</v>
      </c>
      <c r="K1851" s="9"/>
      <c r="L1851" s="9"/>
      <c r="M1851" s="9"/>
    </row>
    <row r="1852" spans="1:13" ht="12.75">
      <c r="A1852" s="1" t="s">
        <v>13</v>
      </c>
      <c r="B1852" s="5" t="s">
        <v>113</v>
      </c>
      <c r="C1852" s="5" t="s">
        <v>55</v>
      </c>
      <c r="D1852" s="5" t="s">
        <v>24</v>
      </c>
      <c r="E1852" s="16">
        <v>35.1</v>
      </c>
      <c r="F1852" s="16">
        <v>31.09</v>
      </c>
      <c r="G1852" s="8"/>
      <c r="H1852" s="9"/>
      <c r="I1852" s="9"/>
      <c r="J1852" s="17">
        <f>E1852-F1852</f>
        <v>4.010000000000002</v>
      </c>
      <c r="K1852" s="9"/>
      <c r="L1852" s="9"/>
      <c r="M1852" s="9"/>
    </row>
    <row r="1853" spans="1:13" ht="12.75">
      <c r="A1853" s="1" t="s">
        <v>13</v>
      </c>
      <c r="B1853" s="5" t="s">
        <v>113</v>
      </c>
      <c r="C1853" s="5" t="s">
        <v>55</v>
      </c>
      <c r="D1853" s="5" t="s">
        <v>25</v>
      </c>
      <c r="E1853" s="16">
        <v>34181.46</v>
      </c>
      <c r="F1853" s="16">
        <v>27612.4</v>
      </c>
      <c r="G1853" s="8"/>
      <c r="H1853" s="9"/>
      <c r="I1853" s="9"/>
      <c r="J1853" s="17">
        <f>E1853-F1853</f>
        <v>6569.059999999998</v>
      </c>
      <c r="K1853" s="9"/>
      <c r="L1853" s="9"/>
      <c r="M1853" s="9"/>
    </row>
    <row r="1854" spans="1:13" ht="12.75">
      <c r="A1854" s="1" t="s">
        <v>13</v>
      </c>
      <c r="B1854" s="5" t="s">
        <v>113</v>
      </c>
      <c r="C1854" s="5" t="s">
        <v>55</v>
      </c>
      <c r="D1854" s="10" t="s">
        <v>26</v>
      </c>
      <c r="E1854" s="11">
        <v>28701.18</v>
      </c>
      <c r="F1854" s="11">
        <v>23183.58</v>
      </c>
      <c r="G1854" s="8">
        <v>61484.96</v>
      </c>
      <c r="H1854" s="17">
        <f>E1854-G1854</f>
        <v>-32783.78</v>
      </c>
      <c r="I1854" s="9"/>
      <c r="J1854" s="17">
        <f>E1854-F1854</f>
        <v>5517.5999999999985</v>
      </c>
      <c r="K1854" s="9"/>
      <c r="L1854" s="9"/>
      <c r="M1854" s="9"/>
    </row>
    <row r="1855" spans="1:13" ht="12.75">
      <c r="A1855" s="1" t="s">
        <v>13</v>
      </c>
      <c r="B1855" s="5" t="s">
        <v>113</v>
      </c>
      <c r="C1855" s="18" t="s">
        <v>55</v>
      </c>
      <c r="D1855" s="18" t="s">
        <v>28</v>
      </c>
      <c r="E1855" s="19">
        <v>25258.44</v>
      </c>
      <c r="F1855" s="19">
        <v>20400.04</v>
      </c>
      <c r="G1855" s="8"/>
      <c r="H1855" s="9"/>
      <c r="I1855" s="9"/>
      <c r="J1855" s="17">
        <f>E1855-F1855</f>
        <v>4858.399999999998</v>
      </c>
      <c r="K1855" s="9"/>
      <c r="L1855" s="9"/>
      <c r="M1855" s="9"/>
    </row>
    <row r="1856" spans="1:13" ht="12.75">
      <c r="A1856" s="1" t="s">
        <v>13</v>
      </c>
      <c r="B1856" s="5" t="s">
        <v>113</v>
      </c>
      <c r="C1856" s="5" t="s">
        <v>55</v>
      </c>
      <c r="D1856" s="5" t="s">
        <v>54</v>
      </c>
      <c r="E1856" s="16">
        <v>12611.82</v>
      </c>
      <c r="F1856" s="16">
        <v>10187.24</v>
      </c>
      <c r="G1856" s="8"/>
      <c r="H1856" s="9"/>
      <c r="I1856" s="9"/>
      <c r="J1856" s="17">
        <f>E1856-F1856</f>
        <v>2424.58</v>
      </c>
      <c r="K1856" s="9"/>
      <c r="L1856" s="9"/>
      <c r="M1856" s="9"/>
    </row>
    <row r="1857" spans="1:13" ht="12.75">
      <c r="A1857" s="1" t="s">
        <v>13</v>
      </c>
      <c r="B1857" s="5" t="s">
        <v>113</v>
      </c>
      <c r="C1857" s="5" t="s">
        <v>55</v>
      </c>
      <c r="D1857" s="5" t="s">
        <v>29</v>
      </c>
      <c r="E1857" s="16">
        <v>254.16</v>
      </c>
      <c r="F1857" s="16">
        <v>204.92</v>
      </c>
      <c r="G1857" s="8"/>
      <c r="H1857" s="9"/>
      <c r="I1857" s="9"/>
      <c r="J1857" s="17">
        <f>E1857-F1857</f>
        <v>49.24000000000001</v>
      </c>
      <c r="K1857" s="9"/>
      <c r="L1857" s="9"/>
      <c r="M1857" s="9"/>
    </row>
    <row r="1858" spans="1:13" ht="12.75">
      <c r="A1858" s="1" t="s">
        <v>13</v>
      </c>
      <c r="B1858" s="5" t="s">
        <v>113</v>
      </c>
      <c r="C1858" s="5" t="s">
        <v>55</v>
      </c>
      <c r="D1858" s="5" t="s">
        <v>30</v>
      </c>
      <c r="E1858" s="16">
        <v>22124</v>
      </c>
      <c r="F1858" s="16">
        <v>18686.29</v>
      </c>
      <c r="G1858" s="8"/>
      <c r="H1858" s="9"/>
      <c r="I1858" s="9"/>
      <c r="J1858" s="17">
        <f>E1858-F1858</f>
        <v>3437.709999999999</v>
      </c>
      <c r="K1858" s="9">
        <f>85.41*12</f>
        <v>1024.92</v>
      </c>
      <c r="L1858" s="9"/>
      <c r="M1858" s="9"/>
    </row>
    <row r="1859" spans="1:13" ht="12.75">
      <c r="A1859" s="1" t="s">
        <v>13</v>
      </c>
      <c r="B1859" s="5" t="s">
        <v>113</v>
      </c>
      <c r="C1859" s="5" t="s">
        <v>55</v>
      </c>
      <c r="D1859" s="5" t="s">
        <v>31</v>
      </c>
      <c r="E1859" s="16">
        <v>262631.88</v>
      </c>
      <c r="F1859" s="16">
        <v>211974.9</v>
      </c>
      <c r="G1859" s="8"/>
      <c r="H1859" s="9"/>
      <c r="I1859" s="9"/>
      <c r="J1859" s="17">
        <f>E1859-F1859</f>
        <v>50656.98000000001</v>
      </c>
      <c r="K1859" s="9"/>
      <c r="L1859" s="9"/>
      <c r="M1859" s="9"/>
    </row>
    <row r="1860" spans="1:13" ht="12.75">
      <c r="A1860" s="1" t="s">
        <v>13</v>
      </c>
      <c r="B1860" s="5" t="s">
        <v>113</v>
      </c>
      <c r="C1860" s="5" t="s">
        <v>55</v>
      </c>
      <c r="D1860" s="5" t="s">
        <v>33</v>
      </c>
      <c r="E1860" s="16">
        <v>2037.54</v>
      </c>
      <c r="F1860" s="16">
        <v>1645.24</v>
      </c>
      <c r="G1860" s="8"/>
      <c r="H1860" s="9"/>
      <c r="I1860" s="9"/>
      <c r="J1860" s="17">
        <f>E1860-F1860</f>
        <v>392.29999999999995</v>
      </c>
      <c r="K1860" s="9"/>
      <c r="L1860" s="9"/>
      <c r="M1860" s="9"/>
    </row>
    <row r="1861" spans="1:13" ht="12.75">
      <c r="A1861" s="1" t="s">
        <v>13</v>
      </c>
      <c r="B1861" s="5" t="s">
        <v>113</v>
      </c>
      <c r="C1861" s="5" t="s">
        <v>55</v>
      </c>
      <c r="D1861" s="5" t="s">
        <v>37</v>
      </c>
      <c r="E1861" s="16">
        <v>459547.72</v>
      </c>
      <c r="F1861" s="16">
        <v>373232.88</v>
      </c>
      <c r="G1861" s="8"/>
      <c r="H1861" s="9"/>
      <c r="I1861" s="9"/>
      <c r="J1861" s="17">
        <f>E1861-F1861</f>
        <v>86314.83999999997</v>
      </c>
      <c r="K1861" s="9"/>
      <c r="L1861" s="9"/>
      <c r="M1861" s="9"/>
    </row>
    <row r="1862" spans="2:13" ht="12.75">
      <c r="B1862" s="5"/>
      <c r="C1862" s="5"/>
      <c r="D1862" s="10" t="s">
        <v>38</v>
      </c>
      <c r="E1862" s="11">
        <f>E1843+E1844+E1845+E1846+E1847+E1848+E1850+E1851+E1852+E1853+E1856+E1860</f>
        <v>83118.3</v>
      </c>
      <c r="F1862" s="11">
        <f>F1843+F1844+F1845+F1846+F1847+F1848+F1850+F1851+F1852+F1853+F1856+F1860</f>
        <v>67145.79</v>
      </c>
      <c r="G1862" s="8"/>
      <c r="H1862" s="9"/>
      <c r="I1862" s="9"/>
      <c r="J1862" s="17">
        <f>E1862-F1862</f>
        <v>15972.51000000001</v>
      </c>
      <c r="K1862" s="9"/>
      <c r="L1862" s="9"/>
      <c r="M1862" s="9"/>
    </row>
    <row r="1863" spans="2:13" ht="12.75">
      <c r="B1863" s="5"/>
      <c r="C1863" s="5"/>
      <c r="D1863" s="10" t="s">
        <v>51</v>
      </c>
      <c r="E1863" s="11">
        <f>E1862+E1855+E1854</f>
        <v>137077.92</v>
      </c>
      <c r="F1863" s="11">
        <f>F1862+F1855+F1854</f>
        <v>110729.40999999999</v>
      </c>
      <c r="G1863" s="8"/>
      <c r="H1863" s="9"/>
      <c r="I1863" s="9"/>
      <c r="J1863" s="17">
        <f>E1863-F1863</f>
        <v>26348.510000000024</v>
      </c>
      <c r="K1863" s="9"/>
      <c r="L1863" s="9"/>
      <c r="M1863" s="9"/>
    </row>
    <row r="1864" spans="1:13" ht="12.75">
      <c r="A1864" s="1" t="s">
        <v>13</v>
      </c>
      <c r="B1864" s="5" t="s">
        <v>113</v>
      </c>
      <c r="C1864" s="5" t="s">
        <v>60</v>
      </c>
      <c r="D1864" s="5" t="s">
        <v>16</v>
      </c>
      <c r="E1864" s="16">
        <v>12245.34</v>
      </c>
      <c r="F1864" s="16">
        <v>10115.44</v>
      </c>
      <c r="G1864" s="8"/>
      <c r="H1864" s="9"/>
      <c r="I1864" s="9"/>
      <c r="J1864" s="17">
        <f>E1864-F1864</f>
        <v>2129.8999999999996</v>
      </c>
      <c r="K1864" s="9"/>
      <c r="L1864" s="9"/>
      <c r="M1864" s="9"/>
    </row>
    <row r="1865" spans="1:13" ht="12.75">
      <c r="A1865" s="1" t="s">
        <v>13</v>
      </c>
      <c r="B1865" s="5" t="s">
        <v>113</v>
      </c>
      <c r="C1865" s="5" t="s">
        <v>60</v>
      </c>
      <c r="D1865" s="5" t="s">
        <v>49</v>
      </c>
      <c r="E1865" s="16">
        <v>1167.84</v>
      </c>
      <c r="F1865" s="16">
        <v>964.79</v>
      </c>
      <c r="G1865" s="8"/>
      <c r="H1865" s="9"/>
      <c r="I1865" s="9"/>
      <c r="J1865" s="17">
        <f>E1865-F1865</f>
        <v>203.04999999999995</v>
      </c>
      <c r="K1865" s="9"/>
      <c r="L1865" s="9"/>
      <c r="M1865" s="9"/>
    </row>
    <row r="1866" spans="1:13" ht="12.75">
      <c r="A1866" s="1" t="s">
        <v>13</v>
      </c>
      <c r="B1866" s="5" t="s">
        <v>113</v>
      </c>
      <c r="C1866" s="5" t="s">
        <v>60</v>
      </c>
      <c r="D1866" s="5" t="s">
        <v>50</v>
      </c>
      <c r="E1866" s="16">
        <v>1635.24</v>
      </c>
      <c r="F1866" s="16">
        <v>1351.97</v>
      </c>
      <c r="G1866" s="8"/>
      <c r="H1866" s="9"/>
      <c r="I1866" s="9"/>
      <c r="J1866" s="17">
        <f>E1866-F1866</f>
        <v>283.27</v>
      </c>
      <c r="K1866" s="9"/>
      <c r="L1866" s="9"/>
      <c r="M1866" s="9"/>
    </row>
    <row r="1867" spans="1:13" ht="12.75">
      <c r="A1867" s="1" t="s">
        <v>13</v>
      </c>
      <c r="B1867" s="5" t="s">
        <v>113</v>
      </c>
      <c r="C1867" s="5" t="s">
        <v>60</v>
      </c>
      <c r="D1867" s="5" t="s">
        <v>17</v>
      </c>
      <c r="E1867" s="16">
        <v>3369.96</v>
      </c>
      <c r="F1867" s="16">
        <v>2783.87</v>
      </c>
      <c r="G1867" s="8"/>
      <c r="H1867" s="9"/>
      <c r="I1867" s="9"/>
      <c r="J1867" s="17">
        <f>E1867-F1867</f>
        <v>586.0900000000001</v>
      </c>
      <c r="K1867" s="9"/>
      <c r="L1867" s="9"/>
      <c r="M1867" s="9"/>
    </row>
    <row r="1868" spans="1:13" ht="12.75">
      <c r="A1868" s="1" t="s">
        <v>13</v>
      </c>
      <c r="B1868" s="5" t="s">
        <v>113</v>
      </c>
      <c r="C1868" s="5" t="s">
        <v>60</v>
      </c>
      <c r="D1868" s="5" t="s">
        <v>18</v>
      </c>
      <c r="E1868" s="16">
        <v>3236.52</v>
      </c>
      <c r="F1868" s="16">
        <v>2673.32</v>
      </c>
      <c r="G1868" s="8"/>
      <c r="H1868" s="9"/>
      <c r="I1868" s="9"/>
      <c r="J1868" s="17">
        <f>E1868-F1868</f>
        <v>563.1999999999998</v>
      </c>
      <c r="K1868" s="9"/>
      <c r="L1868" s="9"/>
      <c r="M1868" s="9"/>
    </row>
    <row r="1869" spans="1:13" ht="12.75">
      <c r="A1869" s="1" t="s">
        <v>13</v>
      </c>
      <c r="B1869" s="5" t="s">
        <v>113</v>
      </c>
      <c r="C1869" s="5" t="s">
        <v>60</v>
      </c>
      <c r="D1869" s="5" t="s">
        <v>19</v>
      </c>
      <c r="E1869" s="16">
        <v>1568.34</v>
      </c>
      <c r="F1869" s="16">
        <v>1296.6</v>
      </c>
      <c r="G1869" s="8"/>
      <c r="H1869" s="9"/>
      <c r="I1869" s="9"/>
      <c r="J1869" s="17">
        <f>E1869-F1869</f>
        <v>271.74</v>
      </c>
      <c r="K1869" s="9"/>
      <c r="L1869" s="9"/>
      <c r="M1869" s="9"/>
    </row>
    <row r="1870" spans="1:13" ht="12.75">
      <c r="A1870" s="1" t="s">
        <v>13</v>
      </c>
      <c r="B1870" s="5" t="s">
        <v>113</v>
      </c>
      <c r="C1870" s="5" t="s">
        <v>60</v>
      </c>
      <c r="D1870" s="5" t="s">
        <v>21</v>
      </c>
      <c r="E1870" s="16">
        <v>49791.06</v>
      </c>
      <c r="F1870" s="16">
        <v>41594.1</v>
      </c>
      <c r="G1870" s="8"/>
      <c r="H1870" s="9"/>
      <c r="I1870" s="9"/>
      <c r="J1870" s="17">
        <f>E1870-F1870</f>
        <v>8196.96</v>
      </c>
      <c r="K1870" s="9">
        <f>K1879</f>
        <v>1338.48</v>
      </c>
      <c r="L1870" s="9"/>
      <c r="M1870" s="9"/>
    </row>
    <row r="1871" spans="1:13" ht="12.75">
      <c r="A1871" s="1" t="s">
        <v>13</v>
      </c>
      <c r="B1871" s="5" t="s">
        <v>113</v>
      </c>
      <c r="C1871" s="5" t="s">
        <v>60</v>
      </c>
      <c r="D1871" s="5" t="s">
        <v>22</v>
      </c>
      <c r="E1871" s="16">
        <v>1735.32</v>
      </c>
      <c r="F1871" s="16">
        <v>1432.35</v>
      </c>
      <c r="G1871" s="8"/>
      <c r="H1871" s="9"/>
      <c r="I1871" s="9"/>
      <c r="J1871" s="17">
        <f>E1871-F1871</f>
        <v>302.97</v>
      </c>
      <c r="K1871" s="9"/>
      <c r="L1871" s="9"/>
      <c r="M1871" s="9"/>
    </row>
    <row r="1872" spans="1:13" ht="12.75">
      <c r="A1872" s="1" t="s">
        <v>13</v>
      </c>
      <c r="B1872" s="5" t="s">
        <v>113</v>
      </c>
      <c r="C1872" s="5" t="s">
        <v>60</v>
      </c>
      <c r="D1872" s="5" t="s">
        <v>23</v>
      </c>
      <c r="E1872" s="16">
        <v>7574.1</v>
      </c>
      <c r="F1872" s="16">
        <v>6256.2</v>
      </c>
      <c r="G1872" s="8"/>
      <c r="H1872" s="9"/>
      <c r="I1872" s="9"/>
      <c r="J1872" s="17">
        <f>E1872-F1872</f>
        <v>1317.9000000000005</v>
      </c>
      <c r="K1872" s="9"/>
      <c r="L1872" s="9"/>
      <c r="M1872" s="9"/>
    </row>
    <row r="1873" spans="1:13" ht="12.75">
      <c r="A1873" s="1" t="s">
        <v>13</v>
      </c>
      <c r="B1873" s="5" t="s">
        <v>113</v>
      </c>
      <c r="C1873" s="5" t="s">
        <v>60</v>
      </c>
      <c r="D1873" s="5" t="s">
        <v>24</v>
      </c>
      <c r="E1873" s="16">
        <v>33.48</v>
      </c>
      <c r="F1873" s="16">
        <v>30.21</v>
      </c>
      <c r="G1873" s="8"/>
      <c r="H1873" s="9"/>
      <c r="I1873" s="9"/>
      <c r="J1873" s="17">
        <f>E1873-F1873</f>
        <v>3.269999999999996</v>
      </c>
      <c r="K1873" s="9"/>
      <c r="L1873" s="9"/>
      <c r="M1873" s="9"/>
    </row>
    <row r="1874" spans="1:13" ht="12.75">
      <c r="A1874" s="1" t="s">
        <v>13</v>
      </c>
      <c r="B1874" s="5" t="s">
        <v>113</v>
      </c>
      <c r="C1874" s="5" t="s">
        <v>60</v>
      </c>
      <c r="D1874" s="5" t="s">
        <v>25</v>
      </c>
      <c r="E1874" s="16">
        <v>32465.22</v>
      </c>
      <c r="F1874" s="16">
        <v>26818.86</v>
      </c>
      <c r="G1874" s="8"/>
      <c r="H1874" s="9"/>
      <c r="I1874" s="9"/>
      <c r="J1874" s="17">
        <f>E1874-F1874</f>
        <v>5646.360000000001</v>
      </c>
      <c r="K1874" s="9"/>
      <c r="L1874" s="9"/>
      <c r="M1874" s="9"/>
    </row>
    <row r="1875" spans="1:13" ht="12.75">
      <c r="A1875" s="1" t="s">
        <v>13</v>
      </c>
      <c r="B1875" s="5" t="s">
        <v>113</v>
      </c>
      <c r="C1875" s="5" t="s">
        <v>60</v>
      </c>
      <c r="D1875" s="10" t="s">
        <v>26</v>
      </c>
      <c r="E1875" s="11">
        <v>21754.56</v>
      </c>
      <c r="F1875" s="11">
        <v>17969.58</v>
      </c>
      <c r="G1875" s="8">
        <v>4654.98</v>
      </c>
      <c r="H1875" s="17">
        <f>E1875-G1875</f>
        <v>17099.58</v>
      </c>
      <c r="I1875" s="9"/>
      <c r="J1875" s="17">
        <f>E1875-F1875</f>
        <v>3784.9799999999996</v>
      </c>
      <c r="K1875" s="9"/>
      <c r="L1875" s="9"/>
      <c r="M1875" s="9"/>
    </row>
    <row r="1876" spans="1:13" ht="12.75">
      <c r="A1876" s="1" t="s">
        <v>13</v>
      </c>
      <c r="B1876" s="5" t="s">
        <v>113</v>
      </c>
      <c r="C1876" s="18" t="s">
        <v>60</v>
      </c>
      <c r="D1876" s="18" t="s">
        <v>28</v>
      </c>
      <c r="E1876" s="19">
        <v>23990.28</v>
      </c>
      <c r="F1876" s="19">
        <v>19813.98</v>
      </c>
      <c r="G1876" s="8"/>
      <c r="H1876" s="9"/>
      <c r="I1876" s="9"/>
      <c r="J1876" s="17">
        <f>E1876-F1876</f>
        <v>4176.299999999999</v>
      </c>
      <c r="K1876" s="9"/>
      <c r="L1876" s="9"/>
      <c r="M1876" s="9"/>
    </row>
    <row r="1877" spans="1:13" ht="12.75">
      <c r="A1877" s="1" t="s">
        <v>13</v>
      </c>
      <c r="B1877" s="5" t="s">
        <v>113</v>
      </c>
      <c r="C1877" s="5" t="s">
        <v>60</v>
      </c>
      <c r="D1877" s="5" t="s">
        <v>54</v>
      </c>
      <c r="E1877" s="16">
        <v>11978.7</v>
      </c>
      <c r="F1877" s="16">
        <v>9894.62</v>
      </c>
      <c r="G1877" s="8"/>
      <c r="H1877" s="9"/>
      <c r="I1877" s="9"/>
      <c r="J1877" s="17">
        <f>E1877-F1877</f>
        <v>2084.08</v>
      </c>
      <c r="K1877" s="9"/>
      <c r="L1877" s="9"/>
      <c r="M1877" s="9"/>
    </row>
    <row r="1878" spans="1:13" ht="12.75">
      <c r="A1878" s="1" t="s">
        <v>13</v>
      </c>
      <c r="B1878" s="5" t="s">
        <v>113</v>
      </c>
      <c r="C1878" s="5" t="s">
        <v>60</v>
      </c>
      <c r="D1878" s="5" t="s">
        <v>29</v>
      </c>
      <c r="E1878" s="16">
        <v>248.82</v>
      </c>
      <c r="F1878" s="16">
        <v>205.11</v>
      </c>
      <c r="G1878" s="8"/>
      <c r="H1878" s="9"/>
      <c r="I1878" s="9"/>
      <c r="J1878" s="17">
        <f>E1878-F1878</f>
        <v>43.70999999999998</v>
      </c>
      <c r="K1878" s="9"/>
      <c r="L1878" s="9"/>
      <c r="M1878" s="9"/>
    </row>
    <row r="1879" spans="1:13" ht="12.75">
      <c r="A1879" s="1" t="s">
        <v>13</v>
      </c>
      <c r="B1879" s="5" t="s">
        <v>113</v>
      </c>
      <c r="C1879" s="5" t="s">
        <v>60</v>
      </c>
      <c r="D1879" s="5" t="s">
        <v>30</v>
      </c>
      <c r="E1879" s="16">
        <v>29406.96</v>
      </c>
      <c r="F1879" s="16">
        <v>24567.11</v>
      </c>
      <c r="G1879" s="8"/>
      <c r="H1879" s="9"/>
      <c r="I1879" s="9"/>
      <c r="J1879" s="17">
        <f>E1879-F1879</f>
        <v>4839.8499999999985</v>
      </c>
      <c r="K1879" s="9">
        <f>111.54*12</f>
        <v>1338.48</v>
      </c>
      <c r="L1879" s="9"/>
      <c r="M1879" s="9"/>
    </row>
    <row r="1880" spans="1:13" ht="12.75">
      <c r="A1880" s="1" t="s">
        <v>13</v>
      </c>
      <c r="B1880" s="5" t="s">
        <v>113</v>
      </c>
      <c r="C1880" s="5" t="s">
        <v>60</v>
      </c>
      <c r="D1880" s="5" t="s">
        <v>31</v>
      </c>
      <c r="E1880" s="16">
        <v>256117.44</v>
      </c>
      <c r="F1880" s="16">
        <v>211401.16</v>
      </c>
      <c r="G1880" s="8"/>
      <c r="H1880" s="9"/>
      <c r="I1880" s="9"/>
      <c r="J1880" s="17">
        <f>E1880-F1880</f>
        <v>44716.28</v>
      </c>
      <c r="K1880" s="9"/>
      <c r="L1880" s="9"/>
      <c r="M1880" s="9"/>
    </row>
    <row r="1881" spans="1:13" ht="12.75">
      <c r="A1881" s="1" t="s">
        <v>13</v>
      </c>
      <c r="B1881" s="5" t="s">
        <v>113</v>
      </c>
      <c r="C1881" s="5" t="s">
        <v>60</v>
      </c>
      <c r="D1881" s="5" t="s">
        <v>33</v>
      </c>
      <c r="E1881" s="16">
        <v>1935.24</v>
      </c>
      <c r="F1881" s="16">
        <v>1597.99</v>
      </c>
      <c r="G1881" s="8"/>
      <c r="H1881" s="9"/>
      <c r="I1881" s="9"/>
      <c r="J1881" s="17">
        <f>E1881-F1881</f>
        <v>337.25</v>
      </c>
      <c r="K1881" s="9"/>
      <c r="L1881" s="9"/>
      <c r="M1881" s="9"/>
    </row>
    <row r="1882" spans="1:13" ht="12.75">
      <c r="A1882" s="1" t="s">
        <v>13</v>
      </c>
      <c r="B1882" s="5" t="s">
        <v>113</v>
      </c>
      <c r="C1882" s="5" t="s">
        <v>60</v>
      </c>
      <c r="D1882" s="5" t="s">
        <v>37</v>
      </c>
      <c r="E1882" s="16">
        <v>460254.42</v>
      </c>
      <c r="F1882" s="16">
        <v>380767.26</v>
      </c>
      <c r="G1882" s="8"/>
      <c r="H1882" s="9"/>
      <c r="I1882" s="9"/>
      <c r="J1882" s="17">
        <f>E1882-F1882</f>
        <v>79487.15999999997</v>
      </c>
      <c r="K1882" s="9"/>
      <c r="L1882" s="9"/>
      <c r="M1882" s="9"/>
    </row>
    <row r="1883" spans="2:13" ht="12.75">
      <c r="B1883" s="5"/>
      <c r="C1883" s="5"/>
      <c r="D1883" s="10" t="s">
        <v>38</v>
      </c>
      <c r="E1883" s="11">
        <f>E1864+E1865+E1866+E1867+E1868+E1869+E1871+E1872+E1873+E1874+E1877+E1881</f>
        <v>78945.3</v>
      </c>
      <c r="F1883" s="11">
        <f>F1864+F1865+F1866+F1867+F1868+F1869+F1871+F1872+F1873+F1874+F1877+F1881</f>
        <v>65216.22</v>
      </c>
      <c r="G1883" s="8"/>
      <c r="H1883" s="9"/>
      <c r="I1883" s="9"/>
      <c r="J1883" s="17">
        <f>E1883-F1883</f>
        <v>13729.080000000002</v>
      </c>
      <c r="K1883" s="9"/>
      <c r="L1883" s="9"/>
      <c r="M1883" s="9"/>
    </row>
    <row r="1884" spans="2:13" ht="12.75">
      <c r="B1884" s="5"/>
      <c r="C1884" s="5"/>
      <c r="D1884" s="10" t="s">
        <v>51</v>
      </c>
      <c r="E1884" s="11">
        <f>E1883+E1876+E1875</f>
        <v>124690.14</v>
      </c>
      <c r="F1884" s="11">
        <f>F1883+F1876+F1875</f>
        <v>102999.78</v>
      </c>
      <c r="G1884" s="8"/>
      <c r="H1884" s="9"/>
      <c r="I1884" s="9"/>
      <c r="J1884" s="17">
        <f>E1884-F1884</f>
        <v>21690.36</v>
      </c>
      <c r="K1884" s="9"/>
      <c r="L1884" s="9"/>
      <c r="M1884" s="9"/>
    </row>
    <row r="1885" spans="1:13" ht="12.75">
      <c r="A1885" s="1" t="s">
        <v>13</v>
      </c>
      <c r="B1885" s="5" t="s">
        <v>113</v>
      </c>
      <c r="C1885" s="5" t="s">
        <v>56</v>
      </c>
      <c r="D1885" s="5" t="s">
        <v>16</v>
      </c>
      <c r="E1885" s="16">
        <v>12762.9</v>
      </c>
      <c r="F1885" s="16">
        <v>9026.12</v>
      </c>
      <c r="G1885" s="8"/>
      <c r="H1885" s="9"/>
      <c r="I1885" s="9"/>
      <c r="J1885" s="17">
        <f>E1885-F1885</f>
        <v>3736.779999999999</v>
      </c>
      <c r="K1885" s="9"/>
      <c r="L1885" s="9"/>
      <c r="M1885" s="9"/>
    </row>
    <row r="1886" spans="1:13" ht="12.75">
      <c r="A1886" s="1" t="s">
        <v>13</v>
      </c>
      <c r="B1886" s="5" t="s">
        <v>113</v>
      </c>
      <c r="C1886" s="5" t="s">
        <v>56</v>
      </c>
      <c r="D1886" s="5" t="s">
        <v>49</v>
      </c>
      <c r="E1886" s="16">
        <v>1217.34</v>
      </c>
      <c r="F1886" s="16">
        <v>861.07</v>
      </c>
      <c r="G1886" s="8"/>
      <c r="H1886" s="9"/>
      <c r="I1886" s="9"/>
      <c r="J1886" s="17">
        <f>E1886-F1886</f>
        <v>356.26999999999987</v>
      </c>
      <c r="K1886" s="9"/>
      <c r="L1886" s="9"/>
      <c r="M1886" s="9"/>
    </row>
    <row r="1887" spans="1:13" ht="12.75">
      <c r="A1887" s="1" t="s">
        <v>13</v>
      </c>
      <c r="B1887" s="5" t="s">
        <v>113</v>
      </c>
      <c r="C1887" s="5" t="s">
        <v>56</v>
      </c>
      <c r="D1887" s="5" t="s">
        <v>50</v>
      </c>
      <c r="E1887" s="16">
        <v>1704.24</v>
      </c>
      <c r="F1887" s="16">
        <v>1206.63</v>
      </c>
      <c r="G1887" s="8"/>
      <c r="H1887" s="9"/>
      <c r="I1887" s="9"/>
      <c r="J1887" s="17">
        <f>E1887-F1887</f>
        <v>497.6099999999999</v>
      </c>
      <c r="K1887" s="9"/>
      <c r="L1887" s="9"/>
      <c r="M1887" s="9"/>
    </row>
    <row r="1888" spans="1:13" ht="12.75">
      <c r="A1888" s="1" t="s">
        <v>13</v>
      </c>
      <c r="B1888" s="5" t="s">
        <v>113</v>
      </c>
      <c r="C1888" s="5" t="s">
        <v>56</v>
      </c>
      <c r="D1888" s="5" t="s">
        <v>17</v>
      </c>
      <c r="E1888" s="16">
        <v>3512.22</v>
      </c>
      <c r="F1888" s="16">
        <v>2483.95</v>
      </c>
      <c r="G1888" s="8"/>
      <c r="H1888" s="9"/>
      <c r="I1888" s="9"/>
      <c r="J1888" s="17">
        <f>E1888-F1888</f>
        <v>1028.27</v>
      </c>
      <c r="K1888" s="9"/>
      <c r="L1888" s="9"/>
      <c r="M1888" s="9"/>
    </row>
    <row r="1889" spans="1:13" ht="12.75">
      <c r="A1889" s="1" t="s">
        <v>13</v>
      </c>
      <c r="B1889" s="5" t="s">
        <v>113</v>
      </c>
      <c r="C1889" s="5" t="s">
        <v>56</v>
      </c>
      <c r="D1889" s="5" t="s">
        <v>18</v>
      </c>
      <c r="E1889" s="16">
        <v>3373.32</v>
      </c>
      <c r="F1889" s="16">
        <v>2385.39</v>
      </c>
      <c r="G1889" s="8"/>
      <c r="H1889" s="9"/>
      <c r="I1889" s="9"/>
      <c r="J1889" s="17">
        <f>E1889-F1889</f>
        <v>987.9300000000003</v>
      </c>
      <c r="K1889" s="9"/>
      <c r="L1889" s="9"/>
      <c r="M1889" s="9"/>
    </row>
    <row r="1890" spans="1:13" ht="12.75">
      <c r="A1890" s="1" t="s">
        <v>13</v>
      </c>
      <c r="B1890" s="5" t="s">
        <v>113</v>
      </c>
      <c r="C1890" s="5" t="s">
        <v>56</v>
      </c>
      <c r="D1890" s="5" t="s">
        <v>19</v>
      </c>
      <c r="E1890" s="16">
        <v>1634.46</v>
      </c>
      <c r="F1890" s="16">
        <v>1157.1</v>
      </c>
      <c r="G1890" s="8"/>
      <c r="H1890" s="9"/>
      <c r="I1890" s="9"/>
      <c r="J1890" s="17">
        <f>E1890-F1890</f>
        <v>477.3600000000001</v>
      </c>
      <c r="K1890" s="9"/>
      <c r="L1890" s="9"/>
      <c r="M1890" s="9"/>
    </row>
    <row r="1891" spans="1:13" ht="12.75">
      <c r="A1891" s="1" t="s">
        <v>13</v>
      </c>
      <c r="B1891" s="5" t="s">
        <v>113</v>
      </c>
      <c r="C1891" s="5" t="s">
        <v>56</v>
      </c>
      <c r="D1891" s="5" t="s">
        <v>21</v>
      </c>
      <c r="E1891" s="16">
        <v>56615.16</v>
      </c>
      <c r="F1891" s="16">
        <v>33649.93</v>
      </c>
      <c r="G1891" s="8"/>
      <c r="H1891" s="9"/>
      <c r="I1891" s="9"/>
      <c r="J1891" s="17">
        <f>E1891-F1891</f>
        <v>22965.230000000003</v>
      </c>
      <c r="K1891" s="9">
        <f>197.58*12</f>
        <v>2370.96</v>
      </c>
      <c r="L1891" s="9"/>
      <c r="M1891" s="9"/>
    </row>
    <row r="1892" spans="1:13" ht="12.75">
      <c r="A1892" s="1" t="s">
        <v>13</v>
      </c>
      <c r="B1892" s="5" t="s">
        <v>113</v>
      </c>
      <c r="C1892" s="5" t="s">
        <v>56</v>
      </c>
      <c r="D1892" s="5" t="s">
        <v>22</v>
      </c>
      <c r="E1892" s="16">
        <v>1808.58</v>
      </c>
      <c r="F1892" s="16">
        <v>1277.76</v>
      </c>
      <c r="G1892" s="8"/>
      <c r="H1892" s="9"/>
      <c r="I1892" s="9"/>
      <c r="J1892" s="17">
        <f>E1892-F1892</f>
        <v>530.8199999999999</v>
      </c>
      <c r="K1892" s="9"/>
      <c r="L1892" s="9"/>
      <c r="M1892" s="9"/>
    </row>
    <row r="1893" spans="1:13" ht="12.75">
      <c r="A1893" s="1" t="s">
        <v>13</v>
      </c>
      <c r="B1893" s="5" t="s">
        <v>113</v>
      </c>
      <c r="C1893" s="5" t="s">
        <v>56</v>
      </c>
      <c r="D1893" s="5" t="s">
        <v>23</v>
      </c>
      <c r="E1893" s="16">
        <v>7894.2</v>
      </c>
      <c r="F1893" s="16">
        <v>5582.26</v>
      </c>
      <c r="G1893" s="8"/>
      <c r="H1893" s="9"/>
      <c r="I1893" s="9"/>
      <c r="J1893" s="17">
        <f>E1893-F1893</f>
        <v>2311.9399999999996</v>
      </c>
      <c r="K1893" s="9"/>
      <c r="L1893" s="9"/>
      <c r="M1893" s="9"/>
    </row>
    <row r="1894" spans="1:13" ht="12.75">
      <c r="A1894" s="1" t="s">
        <v>13</v>
      </c>
      <c r="B1894" s="5" t="s">
        <v>113</v>
      </c>
      <c r="C1894" s="5" t="s">
        <v>56</v>
      </c>
      <c r="D1894" s="5" t="s">
        <v>24</v>
      </c>
      <c r="E1894" s="16">
        <v>34.8</v>
      </c>
      <c r="F1894" s="16">
        <v>27.63</v>
      </c>
      <c r="G1894" s="8"/>
      <c r="H1894" s="9"/>
      <c r="I1894" s="9"/>
      <c r="J1894" s="17">
        <f>E1894-F1894</f>
        <v>7.169999999999998</v>
      </c>
      <c r="K1894" s="9"/>
      <c r="L1894" s="9"/>
      <c r="M1894" s="9"/>
    </row>
    <row r="1895" spans="1:13" ht="12.75">
      <c r="A1895" s="1" t="s">
        <v>13</v>
      </c>
      <c r="B1895" s="5" t="s">
        <v>113</v>
      </c>
      <c r="C1895" s="5" t="s">
        <v>56</v>
      </c>
      <c r="D1895" s="5" t="s">
        <v>25</v>
      </c>
      <c r="E1895" s="16">
        <v>33837</v>
      </c>
      <c r="F1895" s="16">
        <v>23930.22</v>
      </c>
      <c r="G1895" s="8"/>
      <c r="H1895" s="9"/>
      <c r="I1895" s="9"/>
      <c r="J1895" s="17">
        <f>E1895-F1895</f>
        <v>9906.779999999999</v>
      </c>
      <c r="K1895" s="9"/>
      <c r="L1895" s="9"/>
      <c r="M1895" s="9"/>
    </row>
    <row r="1896" spans="1:13" ht="12.75">
      <c r="A1896" s="1" t="s">
        <v>13</v>
      </c>
      <c r="B1896" s="5" t="s">
        <v>113</v>
      </c>
      <c r="C1896" s="5" t="s">
        <v>56</v>
      </c>
      <c r="D1896" s="10" t="s">
        <v>26</v>
      </c>
      <c r="E1896" s="11">
        <v>28411.98</v>
      </c>
      <c r="F1896" s="11">
        <v>20091.66</v>
      </c>
      <c r="G1896" s="8">
        <v>12959.87</v>
      </c>
      <c r="H1896" s="17">
        <f>E1896-G1896</f>
        <v>15452.109999999999</v>
      </c>
      <c r="I1896" s="9"/>
      <c r="J1896" s="17">
        <f>E1896-F1896</f>
        <v>8320.32</v>
      </c>
      <c r="K1896" s="9"/>
      <c r="L1896" s="9"/>
      <c r="M1896" s="9"/>
    </row>
    <row r="1897" spans="1:13" ht="12.75">
      <c r="A1897" s="1" t="s">
        <v>13</v>
      </c>
      <c r="B1897" s="5" t="s">
        <v>113</v>
      </c>
      <c r="C1897" s="18" t="s">
        <v>56</v>
      </c>
      <c r="D1897" s="18" t="s">
        <v>28</v>
      </c>
      <c r="E1897" s="19">
        <v>25004.1</v>
      </c>
      <c r="F1897" s="19">
        <v>17678.83</v>
      </c>
      <c r="G1897" s="8"/>
      <c r="H1897" s="9"/>
      <c r="I1897" s="9"/>
      <c r="J1897" s="17">
        <f>E1897-F1897</f>
        <v>7325.269999999997</v>
      </c>
      <c r="K1897" s="9"/>
      <c r="L1897" s="9"/>
      <c r="M1897" s="9"/>
    </row>
    <row r="1898" spans="1:13" ht="12.75">
      <c r="A1898" s="1" t="s">
        <v>13</v>
      </c>
      <c r="B1898" s="5" t="s">
        <v>113</v>
      </c>
      <c r="C1898" s="5" t="s">
        <v>56</v>
      </c>
      <c r="D1898" s="5" t="s">
        <v>54</v>
      </c>
      <c r="E1898" s="16">
        <v>12484.74</v>
      </c>
      <c r="F1898" s="16">
        <v>8828.63</v>
      </c>
      <c r="G1898" s="8"/>
      <c r="H1898" s="9"/>
      <c r="I1898" s="9"/>
      <c r="J1898" s="17">
        <f>E1898-F1898</f>
        <v>3656.1100000000006</v>
      </c>
      <c r="K1898" s="9"/>
      <c r="L1898" s="9"/>
      <c r="M1898" s="9"/>
    </row>
    <row r="1899" spans="1:13" ht="12.75">
      <c r="A1899" s="1" t="s">
        <v>13</v>
      </c>
      <c r="B1899" s="5" t="s">
        <v>113</v>
      </c>
      <c r="C1899" s="5" t="s">
        <v>56</v>
      </c>
      <c r="D1899" s="5" t="s">
        <v>29</v>
      </c>
      <c r="E1899" s="16">
        <v>255.42</v>
      </c>
      <c r="F1899" s="16">
        <v>180.14</v>
      </c>
      <c r="G1899" s="8"/>
      <c r="H1899" s="9"/>
      <c r="I1899" s="9"/>
      <c r="J1899" s="17">
        <f>E1899-F1899</f>
        <v>75.28</v>
      </c>
      <c r="K1899" s="9"/>
      <c r="L1899" s="9"/>
      <c r="M1899" s="9"/>
    </row>
    <row r="1900" spans="1:13" ht="12.75">
      <c r="A1900" s="1" t="s">
        <v>13</v>
      </c>
      <c r="B1900" s="5" t="s">
        <v>113</v>
      </c>
      <c r="C1900" s="5" t="s">
        <v>56</v>
      </c>
      <c r="D1900" s="5" t="s">
        <v>30</v>
      </c>
      <c r="E1900" s="16">
        <v>33435.87</v>
      </c>
      <c r="F1900" s="16">
        <v>19874.54</v>
      </c>
      <c r="G1900" s="8"/>
      <c r="H1900" s="9"/>
      <c r="I1900" s="9"/>
      <c r="J1900" s="17">
        <f>E1900-F1900</f>
        <v>13561.330000000002</v>
      </c>
      <c r="K1900" s="9">
        <f>197.58*12</f>
        <v>2370.96</v>
      </c>
      <c r="L1900" s="9"/>
      <c r="M1900" s="9"/>
    </row>
    <row r="1901" spans="1:13" ht="12.75">
      <c r="A1901" s="1" t="s">
        <v>13</v>
      </c>
      <c r="B1901" s="5" t="s">
        <v>113</v>
      </c>
      <c r="C1901" s="5" t="s">
        <v>56</v>
      </c>
      <c r="D1901" s="5" t="s">
        <v>31</v>
      </c>
      <c r="E1901" s="16">
        <v>227644.14</v>
      </c>
      <c r="F1901" s="16">
        <v>154188.69</v>
      </c>
      <c r="G1901" s="8"/>
      <c r="H1901" s="9"/>
      <c r="I1901" s="9"/>
      <c r="J1901" s="17">
        <f>E1901-F1901</f>
        <v>73455.45000000001</v>
      </c>
      <c r="K1901" s="9"/>
      <c r="L1901" s="9"/>
      <c r="M1901" s="9"/>
    </row>
    <row r="1902" spans="1:13" ht="12.75">
      <c r="A1902" s="1" t="s">
        <v>13</v>
      </c>
      <c r="B1902" s="5" t="s">
        <v>113</v>
      </c>
      <c r="C1902" s="5" t="s">
        <v>56</v>
      </c>
      <c r="D1902" s="5" t="s">
        <v>33</v>
      </c>
      <c r="E1902" s="16">
        <v>2017.08</v>
      </c>
      <c r="F1902" s="16">
        <v>1425.77</v>
      </c>
      <c r="G1902" s="8"/>
      <c r="H1902" s="9"/>
      <c r="I1902" s="9"/>
      <c r="J1902" s="17">
        <f>E1902-F1902</f>
        <v>591.31</v>
      </c>
      <c r="K1902" s="9"/>
      <c r="L1902" s="9"/>
      <c r="M1902" s="9"/>
    </row>
    <row r="1903" spans="1:13" ht="12.75">
      <c r="A1903" s="1" t="s">
        <v>13</v>
      </c>
      <c r="B1903" s="5" t="s">
        <v>113</v>
      </c>
      <c r="C1903" s="5" t="s">
        <v>56</v>
      </c>
      <c r="D1903" s="5" t="s">
        <v>37</v>
      </c>
      <c r="E1903" s="16">
        <v>453647.55</v>
      </c>
      <c r="F1903" s="16">
        <v>303856.32</v>
      </c>
      <c r="G1903" s="8"/>
      <c r="H1903" s="9"/>
      <c r="I1903" s="9"/>
      <c r="J1903" s="17">
        <f>E1903-F1903</f>
        <v>149791.22999999998</v>
      </c>
      <c r="K1903" s="9"/>
      <c r="L1903" s="9"/>
      <c r="M1903" s="9"/>
    </row>
    <row r="1904" spans="2:13" ht="12.75">
      <c r="B1904" s="5"/>
      <c r="C1904" s="5"/>
      <c r="D1904" s="10" t="s">
        <v>38</v>
      </c>
      <c r="E1904" s="11">
        <f>E1885+E1886+E1887+E1888+E1889+E1890+E1892+E1893+E1894+E1895+E1898+E1902</f>
        <v>82280.88</v>
      </c>
      <c r="F1904" s="11">
        <f>F1885+F1886+F1887+F1888+F1889+F1890+F1892+F1893+F1894+F1895+F1898+F1902</f>
        <v>58192.53</v>
      </c>
      <c r="G1904" s="8"/>
      <c r="H1904" s="9"/>
      <c r="I1904" s="9"/>
      <c r="J1904" s="17">
        <f>E1904-F1904</f>
        <v>24088.350000000006</v>
      </c>
      <c r="K1904" s="9"/>
      <c r="L1904" s="9"/>
      <c r="M1904" s="9"/>
    </row>
    <row r="1905" spans="2:13" ht="12.75">
      <c r="B1905" s="5"/>
      <c r="C1905" s="5"/>
      <c r="D1905" s="10" t="s">
        <v>51</v>
      </c>
      <c r="E1905" s="11">
        <f>E1904+E1897+E1896</f>
        <v>135696.96000000002</v>
      </c>
      <c r="F1905" s="11">
        <f>F1904+F1897+F1896</f>
        <v>95963.02</v>
      </c>
      <c r="G1905" s="8"/>
      <c r="H1905" s="9"/>
      <c r="I1905" s="9"/>
      <c r="J1905" s="17">
        <f>E1905-F1905</f>
        <v>39733.94000000002</v>
      </c>
      <c r="K1905" s="9"/>
      <c r="L1905" s="9"/>
      <c r="M1905" s="9"/>
    </row>
    <row r="1906" spans="1:13" ht="12.75">
      <c r="A1906" s="1" t="s">
        <v>13</v>
      </c>
      <c r="B1906" s="5" t="s">
        <v>113</v>
      </c>
      <c r="C1906" s="5" t="s">
        <v>57</v>
      </c>
      <c r="D1906" s="5" t="s">
        <v>16</v>
      </c>
      <c r="E1906" s="16">
        <v>42181.8</v>
      </c>
      <c r="F1906" s="16">
        <v>33702.63</v>
      </c>
      <c r="G1906" s="8"/>
      <c r="H1906" s="9"/>
      <c r="I1906" s="9"/>
      <c r="J1906" s="17">
        <f>E1906-F1906</f>
        <v>8479.170000000006</v>
      </c>
      <c r="K1906" s="9"/>
      <c r="L1906" s="9"/>
      <c r="M1906" s="9"/>
    </row>
    <row r="1907" spans="1:13" ht="12.75">
      <c r="A1907" s="1" t="s">
        <v>13</v>
      </c>
      <c r="B1907" s="5" t="s">
        <v>113</v>
      </c>
      <c r="C1907" s="5" t="s">
        <v>57</v>
      </c>
      <c r="D1907" s="5" t="s">
        <v>41</v>
      </c>
      <c r="E1907" s="16">
        <v>2383.92</v>
      </c>
      <c r="F1907" s="16">
        <v>1903.06</v>
      </c>
      <c r="G1907" s="8"/>
      <c r="H1907" s="9"/>
      <c r="I1907" s="9"/>
      <c r="J1907" s="17">
        <f>E1907-F1907</f>
        <v>480.8600000000001</v>
      </c>
      <c r="K1907" s="9"/>
      <c r="L1907" s="9"/>
      <c r="M1907" s="9"/>
    </row>
    <row r="1908" spans="1:13" ht="12.75">
      <c r="A1908" s="1" t="s">
        <v>13</v>
      </c>
      <c r="B1908" s="5" t="s">
        <v>113</v>
      </c>
      <c r="C1908" s="5" t="s">
        <v>57</v>
      </c>
      <c r="D1908" s="5" t="s">
        <v>49</v>
      </c>
      <c r="E1908" s="16">
        <v>4022.94</v>
      </c>
      <c r="F1908" s="16">
        <v>3214.88</v>
      </c>
      <c r="G1908" s="8"/>
      <c r="H1908" s="9"/>
      <c r="I1908" s="9"/>
      <c r="J1908" s="17">
        <f>E1908-F1908</f>
        <v>808.06</v>
      </c>
      <c r="K1908" s="9"/>
      <c r="L1908" s="9"/>
      <c r="M1908" s="9"/>
    </row>
    <row r="1909" spans="1:13" ht="12.75">
      <c r="A1909" s="1" t="s">
        <v>13</v>
      </c>
      <c r="B1909" s="5" t="s">
        <v>113</v>
      </c>
      <c r="C1909" s="5" t="s">
        <v>57</v>
      </c>
      <c r="D1909" s="5" t="s">
        <v>50</v>
      </c>
      <c r="E1909" s="16">
        <v>5632.44</v>
      </c>
      <c r="F1909" s="16">
        <v>4505.21</v>
      </c>
      <c r="G1909" s="8"/>
      <c r="H1909" s="9"/>
      <c r="I1909" s="9"/>
      <c r="J1909" s="17">
        <f>E1909-F1909</f>
        <v>1127.2299999999996</v>
      </c>
      <c r="K1909" s="9"/>
      <c r="L1909" s="9"/>
      <c r="M1909" s="9"/>
    </row>
    <row r="1910" spans="1:13" ht="12.75">
      <c r="A1910" s="1" t="s">
        <v>13</v>
      </c>
      <c r="B1910" s="5" t="s">
        <v>113</v>
      </c>
      <c r="C1910" s="5" t="s">
        <v>57</v>
      </c>
      <c r="D1910" s="5" t="s">
        <v>17</v>
      </c>
      <c r="E1910" s="16">
        <v>11608.8</v>
      </c>
      <c r="F1910" s="16">
        <v>9275.56</v>
      </c>
      <c r="G1910" s="8"/>
      <c r="H1910" s="9"/>
      <c r="I1910" s="9"/>
      <c r="J1910" s="17">
        <f>E1910-F1910</f>
        <v>2333.24</v>
      </c>
      <c r="K1910" s="9"/>
      <c r="L1910" s="9"/>
      <c r="M1910" s="9"/>
    </row>
    <row r="1911" spans="1:13" ht="12.75">
      <c r="A1911" s="1" t="s">
        <v>13</v>
      </c>
      <c r="B1911" s="5" t="s">
        <v>113</v>
      </c>
      <c r="C1911" s="5" t="s">
        <v>57</v>
      </c>
      <c r="D1911" s="5" t="s">
        <v>18</v>
      </c>
      <c r="E1911" s="16">
        <v>11148.96</v>
      </c>
      <c r="F1911" s="16">
        <v>8906.9</v>
      </c>
      <c r="G1911" s="8"/>
      <c r="H1911" s="9"/>
      <c r="I1911" s="9"/>
      <c r="J1911" s="17">
        <f>E1911-F1911</f>
        <v>2242.0599999999995</v>
      </c>
      <c r="K1911" s="9"/>
      <c r="L1911" s="9"/>
      <c r="M1911" s="9"/>
    </row>
    <row r="1912" spans="1:13" ht="12.75">
      <c r="A1912" s="1" t="s">
        <v>13</v>
      </c>
      <c r="B1912" s="5" t="s">
        <v>113</v>
      </c>
      <c r="C1912" s="5" t="s">
        <v>57</v>
      </c>
      <c r="D1912" s="5" t="s">
        <v>19</v>
      </c>
      <c r="E1912" s="16">
        <v>5401.98</v>
      </c>
      <c r="F1912" s="16">
        <v>4320.5</v>
      </c>
      <c r="G1912" s="8"/>
      <c r="H1912" s="9"/>
      <c r="I1912" s="9"/>
      <c r="J1912" s="17">
        <f>E1912-F1912</f>
        <v>1081.4799999999996</v>
      </c>
      <c r="K1912" s="9"/>
      <c r="L1912" s="9"/>
      <c r="M1912" s="9"/>
    </row>
    <row r="1913" spans="1:13" ht="12.75">
      <c r="A1913" s="1" t="s">
        <v>13</v>
      </c>
      <c r="B1913" s="5" t="s">
        <v>113</v>
      </c>
      <c r="C1913" s="5" t="s">
        <v>57</v>
      </c>
      <c r="D1913" s="5" t="s">
        <v>20</v>
      </c>
      <c r="E1913" s="16">
        <v>1265.16</v>
      </c>
      <c r="F1913" s="16">
        <v>1003.66</v>
      </c>
      <c r="G1913" s="8"/>
      <c r="H1913" s="9"/>
      <c r="I1913" s="9"/>
      <c r="J1913" s="17">
        <f>E1913-F1913</f>
        <v>261.5000000000001</v>
      </c>
      <c r="K1913" s="9"/>
      <c r="L1913" s="9"/>
      <c r="M1913" s="9"/>
    </row>
    <row r="1914" spans="1:13" ht="12.75">
      <c r="A1914" s="1" t="s">
        <v>13</v>
      </c>
      <c r="B1914" s="5" t="s">
        <v>113</v>
      </c>
      <c r="C1914" s="5" t="s">
        <v>57</v>
      </c>
      <c r="D1914" s="5" t="s">
        <v>21</v>
      </c>
      <c r="E1914" s="16">
        <v>230325.16</v>
      </c>
      <c r="F1914" s="16">
        <v>185736.07</v>
      </c>
      <c r="G1914" s="8"/>
      <c r="H1914" s="9"/>
      <c r="I1914" s="9"/>
      <c r="J1914" s="17">
        <f>E1914-F1914</f>
        <v>44589.09</v>
      </c>
      <c r="K1914" s="9">
        <f>K1923</f>
        <v>6329.88</v>
      </c>
      <c r="L1914" s="9"/>
      <c r="M1914" s="9"/>
    </row>
    <row r="1915" spans="1:13" ht="12.75">
      <c r="A1915" s="1" t="s">
        <v>13</v>
      </c>
      <c r="B1915" s="5" t="s">
        <v>113</v>
      </c>
      <c r="C1915" s="5" t="s">
        <v>57</v>
      </c>
      <c r="D1915" s="5" t="s">
        <v>22</v>
      </c>
      <c r="E1915" s="16">
        <v>5977.56</v>
      </c>
      <c r="F1915" s="16">
        <v>4771.27</v>
      </c>
      <c r="G1915" s="8"/>
      <c r="H1915" s="9"/>
      <c r="I1915" s="9"/>
      <c r="J1915" s="17">
        <f>E1915-F1915</f>
        <v>1206.29</v>
      </c>
      <c r="K1915" s="9"/>
      <c r="L1915" s="9"/>
      <c r="M1915" s="9"/>
    </row>
    <row r="1916" spans="1:13" ht="12.75">
      <c r="A1916" s="1" t="s">
        <v>13</v>
      </c>
      <c r="B1916" s="5" t="s">
        <v>113</v>
      </c>
      <c r="C1916" s="5" t="s">
        <v>57</v>
      </c>
      <c r="D1916" s="5" t="s">
        <v>23</v>
      </c>
      <c r="E1916" s="16">
        <v>26090.64</v>
      </c>
      <c r="F1916" s="16">
        <v>20843.94</v>
      </c>
      <c r="G1916" s="8"/>
      <c r="H1916" s="9"/>
      <c r="I1916" s="9"/>
      <c r="J1916" s="17">
        <f>E1916-F1916</f>
        <v>5246.700000000001</v>
      </c>
      <c r="K1916" s="9"/>
      <c r="L1916" s="9"/>
      <c r="M1916" s="9"/>
    </row>
    <row r="1917" spans="1:13" ht="12.75">
      <c r="A1917" s="1" t="s">
        <v>13</v>
      </c>
      <c r="B1917" s="5" t="s">
        <v>113</v>
      </c>
      <c r="C1917" s="5" t="s">
        <v>57</v>
      </c>
      <c r="D1917" s="5" t="s">
        <v>24</v>
      </c>
      <c r="E1917" s="16">
        <v>114.96</v>
      </c>
      <c r="F1917" s="16">
        <v>103.07</v>
      </c>
      <c r="G1917" s="8"/>
      <c r="H1917" s="9"/>
      <c r="I1917" s="9"/>
      <c r="J1917" s="17">
        <f>E1917-F1917</f>
        <v>11.89</v>
      </c>
      <c r="K1917" s="9"/>
      <c r="L1917" s="9"/>
      <c r="M1917" s="9"/>
    </row>
    <row r="1918" spans="1:13" ht="12.75">
      <c r="A1918" s="1" t="s">
        <v>13</v>
      </c>
      <c r="B1918" s="5" t="s">
        <v>113</v>
      </c>
      <c r="C1918" s="5" t="s">
        <v>57</v>
      </c>
      <c r="D1918" s="5" t="s">
        <v>25</v>
      </c>
      <c r="E1918" s="16">
        <v>111832.74</v>
      </c>
      <c r="F1918" s="16">
        <v>89354.61</v>
      </c>
      <c r="G1918" s="8"/>
      <c r="H1918" s="9"/>
      <c r="I1918" s="9"/>
      <c r="J1918" s="17">
        <f>E1918-F1918</f>
        <v>22478.130000000005</v>
      </c>
      <c r="K1918" s="9"/>
      <c r="L1918" s="9"/>
      <c r="M1918" s="9"/>
    </row>
    <row r="1919" spans="1:13" ht="12.75">
      <c r="A1919" s="1" t="s">
        <v>13</v>
      </c>
      <c r="B1919" s="5" t="s">
        <v>113</v>
      </c>
      <c r="C1919" s="5" t="s">
        <v>57</v>
      </c>
      <c r="D1919" s="10" t="s">
        <v>26</v>
      </c>
      <c r="E1919" s="11">
        <v>90914.4</v>
      </c>
      <c r="F1919" s="11">
        <v>72647.03</v>
      </c>
      <c r="G1919" s="8">
        <v>92764.84</v>
      </c>
      <c r="H1919" s="17">
        <f>E1919-G1919</f>
        <v>-1850.4400000000023</v>
      </c>
      <c r="I1919" s="9"/>
      <c r="J1919" s="17">
        <f>E1919-F1919</f>
        <v>18267.369999999995</v>
      </c>
      <c r="K1919" s="9"/>
      <c r="L1919" s="9"/>
      <c r="M1919" s="9"/>
    </row>
    <row r="1920" spans="1:13" ht="12.75">
      <c r="A1920" s="1" t="s">
        <v>13</v>
      </c>
      <c r="B1920" s="5" t="s">
        <v>113</v>
      </c>
      <c r="C1920" s="18" t="s">
        <v>57</v>
      </c>
      <c r="D1920" s="18" t="s">
        <v>28</v>
      </c>
      <c r="E1920" s="19">
        <v>82639.02</v>
      </c>
      <c r="F1920" s="19">
        <v>66011.7</v>
      </c>
      <c r="G1920" s="8"/>
      <c r="H1920" s="9"/>
      <c r="I1920" s="9"/>
      <c r="J1920" s="17">
        <f>E1920-F1920</f>
        <v>16627.320000000007</v>
      </c>
      <c r="K1920" s="9"/>
      <c r="L1920" s="9"/>
      <c r="M1920" s="9"/>
    </row>
    <row r="1921" spans="1:13" ht="12.75">
      <c r="A1921" s="1" t="s">
        <v>13</v>
      </c>
      <c r="B1921" s="5" t="s">
        <v>113</v>
      </c>
      <c r="C1921" s="5" t="s">
        <v>57</v>
      </c>
      <c r="D1921" s="5" t="s">
        <v>54</v>
      </c>
      <c r="E1921" s="16">
        <v>41262.6</v>
      </c>
      <c r="F1921" s="16">
        <v>32965.51</v>
      </c>
      <c r="G1921" s="8"/>
      <c r="H1921" s="9"/>
      <c r="I1921" s="9"/>
      <c r="J1921" s="17">
        <f>E1921-F1921</f>
        <v>8297.089999999997</v>
      </c>
      <c r="K1921" s="9"/>
      <c r="L1921" s="9"/>
      <c r="M1921" s="9"/>
    </row>
    <row r="1922" spans="1:13" ht="12.75">
      <c r="A1922" s="1" t="s">
        <v>13</v>
      </c>
      <c r="B1922" s="5" t="s">
        <v>113</v>
      </c>
      <c r="C1922" s="5" t="s">
        <v>57</v>
      </c>
      <c r="D1922" s="5" t="s">
        <v>29</v>
      </c>
      <c r="E1922" s="16">
        <v>791.94</v>
      </c>
      <c r="F1922" s="16">
        <v>631.18</v>
      </c>
      <c r="G1922" s="8"/>
      <c r="H1922" s="9"/>
      <c r="I1922" s="9"/>
      <c r="J1922" s="17">
        <f>E1922-F1922</f>
        <v>160.7600000000001</v>
      </c>
      <c r="K1922" s="9"/>
      <c r="L1922" s="9"/>
      <c r="M1922" s="9"/>
    </row>
    <row r="1923" spans="1:13" ht="12.75">
      <c r="A1923" s="1" t="s">
        <v>13</v>
      </c>
      <c r="B1923" s="5" t="s">
        <v>113</v>
      </c>
      <c r="C1923" s="5" t="s">
        <v>57</v>
      </c>
      <c r="D1923" s="5" t="s">
        <v>30</v>
      </c>
      <c r="E1923" s="16">
        <v>136026.19</v>
      </c>
      <c r="F1923" s="16">
        <v>109699.65</v>
      </c>
      <c r="G1923" s="8"/>
      <c r="H1923" s="9"/>
      <c r="I1923" s="9"/>
      <c r="J1923" s="17">
        <f>E1923-F1923</f>
        <v>26326.540000000008</v>
      </c>
      <c r="K1923" s="9">
        <f>527.49*12</f>
        <v>6329.88</v>
      </c>
      <c r="L1923" s="9"/>
      <c r="M1923" s="9"/>
    </row>
    <row r="1924" spans="1:13" ht="12.75">
      <c r="A1924" s="1" t="s">
        <v>13</v>
      </c>
      <c r="B1924" s="5" t="s">
        <v>113</v>
      </c>
      <c r="C1924" s="5" t="s">
        <v>57</v>
      </c>
      <c r="D1924" s="5" t="s">
        <v>31</v>
      </c>
      <c r="E1924" s="16">
        <v>859261.38</v>
      </c>
      <c r="F1924" s="16">
        <v>685799.17</v>
      </c>
      <c r="G1924" s="8"/>
      <c r="H1924" s="9"/>
      <c r="I1924" s="9"/>
      <c r="J1924" s="17">
        <f>E1924-F1924</f>
        <v>173462.20999999996</v>
      </c>
      <c r="K1924" s="9"/>
      <c r="L1924" s="9"/>
      <c r="M1924" s="9"/>
    </row>
    <row r="1925" spans="1:13" ht="12.75">
      <c r="A1925" s="1" t="s">
        <v>13</v>
      </c>
      <c r="B1925" s="5" t="s">
        <v>113</v>
      </c>
      <c r="C1925" s="5" t="s">
        <v>57</v>
      </c>
      <c r="D1925" s="5" t="s">
        <v>33</v>
      </c>
      <c r="E1925" s="16">
        <v>6666.3</v>
      </c>
      <c r="F1925" s="16">
        <v>5323.45</v>
      </c>
      <c r="G1925" s="8"/>
      <c r="H1925" s="9"/>
      <c r="I1925" s="9"/>
      <c r="J1925" s="17">
        <f>E1925-F1925</f>
        <v>1342.8500000000004</v>
      </c>
      <c r="K1925" s="9"/>
      <c r="L1925" s="9"/>
      <c r="M1925" s="9"/>
    </row>
    <row r="1926" spans="1:13" ht="12.75">
      <c r="A1926" s="1" t="s">
        <v>13</v>
      </c>
      <c r="B1926" s="5" t="s">
        <v>113</v>
      </c>
      <c r="C1926" s="5" t="s">
        <v>57</v>
      </c>
      <c r="D1926" s="5" t="s">
        <v>37</v>
      </c>
      <c r="E1926" s="16">
        <v>1675548.89</v>
      </c>
      <c r="F1926" s="16">
        <v>1340719.05</v>
      </c>
      <c r="G1926" s="8"/>
      <c r="H1926" s="9"/>
      <c r="I1926" s="9"/>
      <c r="J1926" s="17">
        <f>E1926-F1926</f>
        <v>334829.83999999985</v>
      </c>
      <c r="K1926" s="9"/>
      <c r="L1926" s="9"/>
      <c r="M1926" s="9"/>
    </row>
    <row r="1927" spans="2:13" ht="12.75">
      <c r="B1927" s="5"/>
      <c r="C1927" s="5"/>
      <c r="D1927" s="10" t="s">
        <v>38</v>
      </c>
      <c r="E1927" s="11">
        <f>E1906+E1907+E1908+E1909+E1910+E1911+E1912+E1913+E1915+E1916+E1917+E1918+E1921+E1925</f>
        <v>275590.8</v>
      </c>
      <c r="F1927" s="11">
        <f>F1906+F1907+F1908+F1909+F1910+F1911+F1912+F1913+F1915+F1916+F1917+F1918+F1921+F1925</f>
        <v>220194.25000000003</v>
      </c>
      <c r="G1927" s="8"/>
      <c r="H1927" s="9"/>
      <c r="I1927" s="9"/>
      <c r="J1927" s="17">
        <f>E1927-F1927</f>
        <v>55396.54999999996</v>
      </c>
      <c r="K1927" s="9"/>
      <c r="L1927" s="9"/>
      <c r="M1927" s="9"/>
    </row>
    <row r="1928" spans="2:13" ht="12.75">
      <c r="B1928" s="5"/>
      <c r="C1928" s="5"/>
      <c r="D1928" s="10" t="s">
        <v>51</v>
      </c>
      <c r="E1928" s="11">
        <f>E1927+E1920+E1919</f>
        <v>449144.22</v>
      </c>
      <c r="F1928" s="11">
        <f>F1927+F1920+F1919</f>
        <v>358852.98</v>
      </c>
      <c r="G1928" s="8"/>
      <c r="H1928" s="9"/>
      <c r="I1928" s="9"/>
      <c r="J1928" s="17">
        <f>E1928-F1928</f>
        <v>90291.23999999999</v>
      </c>
      <c r="K1928" s="9"/>
      <c r="L1928" s="9"/>
      <c r="M1928" s="9"/>
    </row>
    <row r="1929" spans="1:13" ht="12.75">
      <c r="A1929" s="1" t="s">
        <v>13</v>
      </c>
      <c r="B1929" s="5" t="s">
        <v>113</v>
      </c>
      <c r="C1929" s="5" t="s">
        <v>63</v>
      </c>
      <c r="D1929" s="5" t="s">
        <v>16</v>
      </c>
      <c r="E1929" s="16">
        <v>42956.82</v>
      </c>
      <c r="F1929" s="16">
        <v>36490.09</v>
      </c>
      <c r="G1929" s="8"/>
      <c r="H1929" s="9"/>
      <c r="I1929" s="9"/>
      <c r="J1929" s="17">
        <f>E1929-F1929</f>
        <v>6466.730000000003</v>
      </c>
      <c r="K1929" s="9"/>
      <c r="L1929" s="9"/>
      <c r="M1929" s="9"/>
    </row>
    <row r="1930" spans="1:13" ht="12.75">
      <c r="A1930" s="1" t="s">
        <v>13</v>
      </c>
      <c r="B1930" s="5" t="s">
        <v>113</v>
      </c>
      <c r="C1930" s="5" t="s">
        <v>63</v>
      </c>
      <c r="D1930" s="5" t="s">
        <v>41</v>
      </c>
      <c r="E1930" s="16">
        <v>1486.08</v>
      </c>
      <c r="F1930" s="16">
        <v>1229.59</v>
      </c>
      <c r="G1930" s="8"/>
      <c r="H1930" s="9"/>
      <c r="I1930" s="9"/>
      <c r="J1930" s="17">
        <f>E1930-F1930</f>
        <v>256.49</v>
      </c>
      <c r="K1930" s="9"/>
      <c r="L1930" s="9"/>
      <c r="M1930" s="9"/>
    </row>
    <row r="1931" spans="1:13" ht="12.75">
      <c r="A1931" s="1" t="s">
        <v>13</v>
      </c>
      <c r="B1931" s="5" t="s">
        <v>113</v>
      </c>
      <c r="C1931" s="5" t="s">
        <v>63</v>
      </c>
      <c r="D1931" s="5" t="s">
        <v>49</v>
      </c>
      <c r="E1931" s="16">
        <v>4096.98</v>
      </c>
      <c r="F1931" s="16">
        <v>3480.72</v>
      </c>
      <c r="G1931" s="8"/>
      <c r="H1931" s="9"/>
      <c r="I1931" s="9"/>
      <c r="J1931" s="17">
        <f>E1931-F1931</f>
        <v>616.2599999999998</v>
      </c>
      <c r="K1931" s="9"/>
      <c r="L1931" s="9"/>
      <c r="M1931" s="9"/>
    </row>
    <row r="1932" spans="1:13" ht="12.75">
      <c r="A1932" s="1" t="s">
        <v>13</v>
      </c>
      <c r="B1932" s="5" t="s">
        <v>113</v>
      </c>
      <c r="C1932" s="5" t="s">
        <v>63</v>
      </c>
      <c r="D1932" s="5" t="s">
        <v>50</v>
      </c>
      <c r="E1932" s="16">
        <v>5736.18</v>
      </c>
      <c r="F1932" s="16">
        <v>4877.26</v>
      </c>
      <c r="G1932" s="8"/>
      <c r="H1932" s="9"/>
      <c r="I1932" s="9"/>
      <c r="J1932" s="17">
        <f>E1932-F1932</f>
        <v>858.9200000000001</v>
      </c>
      <c r="K1932" s="9"/>
      <c r="L1932" s="9"/>
      <c r="M1932" s="9"/>
    </row>
    <row r="1933" spans="1:13" ht="12.75">
      <c r="A1933" s="1" t="s">
        <v>13</v>
      </c>
      <c r="B1933" s="5" t="s">
        <v>113</v>
      </c>
      <c r="C1933" s="5" t="s">
        <v>63</v>
      </c>
      <c r="D1933" s="5" t="s">
        <v>17</v>
      </c>
      <c r="E1933" s="16">
        <v>11822.22</v>
      </c>
      <c r="F1933" s="16">
        <v>10042.79</v>
      </c>
      <c r="G1933" s="8"/>
      <c r="H1933" s="9"/>
      <c r="I1933" s="9"/>
      <c r="J1933" s="17">
        <f>E1933-F1933</f>
        <v>1779.4299999999985</v>
      </c>
      <c r="K1933" s="9"/>
      <c r="L1933" s="9"/>
      <c r="M1933" s="9"/>
    </row>
    <row r="1934" spans="1:13" ht="12.75">
      <c r="A1934" s="1" t="s">
        <v>13</v>
      </c>
      <c r="B1934" s="5" t="s">
        <v>113</v>
      </c>
      <c r="C1934" s="5" t="s">
        <v>63</v>
      </c>
      <c r="D1934" s="5" t="s">
        <v>18</v>
      </c>
      <c r="E1934" s="16">
        <v>11354.04</v>
      </c>
      <c r="F1934" s="16">
        <v>9643.92</v>
      </c>
      <c r="G1934" s="8"/>
      <c r="H1934" s="9"/>
      <c r="I1934" s="9"/>
      <c r="J1934" s="17">
        <f>E1934-F1934</f>
        <v>1710.1200000000008</v>
      </c>
      <c r="K1934" s="9"/>
      <c r="L1934" s="9"/>
      <c r="M1934" s="9"/>
    </row>
    <row r="1935" spans="1:13" ht="12.75">
      <c r="A1935" s="1" t="s">
        <v>13</v>
      </c>
      <c r="B1935" s="5" t="s">
        <v>113</v>
      </c>
      <c r="C1935" s="5" t="s">
        <v>63</v>
      </c>
      <c r="D1935" s="5" t="s">
        <v>19</v>
      </c>
      <c r="E1935" s="16">
        <v>5501.28</v>
      </c>
      <c r="F1935" s="16">
        <v>4677.16</v>
      </c>
      <c r="G1935" s="8"/>
      <c r="H1935" s="9"/>
      <c r="I1935" s="9"/>
      <c r="J1935" s="17">
        <f>E1935-F1935</f>
        <v>824.1199999999999</v>
      </c>
      <c r="K1935" s="9"/>
      <c r="L1935" s="9"/>
      <c r="M1935" s="9"/>
    </row>
    <row r="1936" spans="1:13" ht="12.75">
      <c r="A1936" s="1" t="s">
        <v>13</v>
      </c>
      <c r="B1936" s="5" t="s">
        <v>113</v>
      </c>
      <c r="C1936" s="5" t="s">
        <v>63</v>
      </c>
      <c r="D1936" s="5" t="s">
        <v>20</v>
      </c>
      <c r="E1936" s="16">
        <v>1288.14</v>
      </c>
      <c r="F1936" s="16">
        <v>1087.61</v>
      </c>
      <c r="G1936" s="8"/>
      <c r="H1936" s="9"/>
      <c r="I1936" s="9"/>
      <c r="J1936" s="17">
        <f>E1936-F1936</f>
        <v>200.5300000000002</v>
      </c>
      <c r="K1936" s="9"/>
      <c r="L1936" s="9"/>
      <c r="M1936" s="9"/>
    </row>
    <row r="1937" spans="1:13" ht="12.75">
      <c r="A1937" s="1" t="s">
        <v>13</v>
      </c>
      <c r="B1937" s="5" t="s">
        <v>113</v>
      </c>
      <c r="C1937" s="5" t="s">
        <v>63</v>
      </c>
      <c r="D1937" s="5" t="s">
        <v>114</v>
      </c>
      <c r="E1937" s="16">
        <v>0</v>
      </c>
      <c r="F1937" s="16">
        <v>0</v>
      </c>
      <c r="G1937" s="8"/>
      <c r="H1937" s="9"/>
      <c r="I1937" s="9"/>
      <c r="J1937" s="17">
        <f>E1937-F1937</f>
        <v>0</v>
      </c>
      <c r="K1937" s="9"/>
      <c r="L1937" s="9"/>
      <c r="M1937" s="9"/>
    </row>
    <row r="1938" spans="1:13" ht="12.75">
      <c r="A1938" s="1" t="s">
        <v>13</v>
      </c>
      <c r="B1938" s="5" t="s">
        <v>113</v>
      </c>
      <c r="C1938" s="5" t="s">
        <v>63</v>
      </c>
      <c r="D1938" s="5" t="s">
        <v>21</v>
      </c>
      <c r="E1938" s="16">
        <v>236564.29</v>
      </c>
      <c r="F1938" s="16">
        <v>189575.45</v>
      </c>
      <c r="G1938" s="8"/>
      <c r="H1938" s="9"/>
      <c r="I1938" s="9"/>
      <c r="J1938" s="17">
        <f>E1938-F1938</f>
        <v>46988.84</v>
      </c>
      <c r="K1938" s="9">
        <f>K1947</f>
        <v>6170.76</v>
      </c>
      <c r="L1938" s="9"/>
      <c r="M1938" s="9"/>
    </row>
    <row r="1939" spans="1:13" ht="12.75">
      <c r="A1939" s="1" t="s">
        <v>13</v>
      </c>
      <c r="B1939" s="5" t="s">
        <v>113</v>
      </c>
      <c r="C1939" s="5" t="s">
        <v>63</v>
      </c>
      <c r="D1939" s="5" t="s">
        <v>22</v>
      </c>
      <c r="E1939" s="16">
        <v>6087.6</v>
      </c>
      <c r="F1939" s="16">
        <v>5166.77</v>
      </c>
      <c r="G1939" s="8"/>
      <c r="H1939" s="9"/>
      <c r="I1939" s="9"/>
      <c r="J1939" s="17">
        <f>E1939-F1939</f>
        <v>920.8299999999999</v>
      </c>
      <c r="K1939" s="9"/>
      <c r="L1939" s="9"/>
      <c r="M1939" s="9"/>
    </row>
    <row r="1940" spans="1:13" ht="12.75">
      <c r="A1940" s="1" t="s">
        <v>13</v>
      </c>
      <c r="B1940" s="5" t="s">
        <v>113</v>
      </c>
      <c r="C1940" s="5" t="s">
        <v>63</v>
      </c>
      <c r="D1940" s="5" t="s">
        <v>23</v>
      </c>
      <c r="E1940" s="16">
        <v>26570.28</v>
      </c>
      <c r="F1940" s="16">
        <v>22568.45</v>
      </c>
      <c r="G1940" s="8"/>
      <c r="H1940" s="9"/>
      <c r="I1940" s="9"/>
      <c r="J1940" s="17">
        <f>E1940-F1940</f>
        <v>4001.829999999998</v>
      </c>
      <c r="K1940" s="9"/>
      <c r="L1940" s="9"/>
      <c r="M1940" s="9"/>
    </row>
    <row r="1941" spans="1:13" ht="12.75">
      <c r="A1941" s="1" t="s">
        <v>13</v>
      </c>
      <c r="B1941" s="5" t="s">
        <v>113</v>
      </c>
      <c r="C1941" s="5" t="s">
        <v>63</v>
      </c>
      <c r="D1941" s="5" t="s">
        <v>24</v>
      </c>
      <c r="E1941" s="16">
        <v>117.06</v>
      </c>
      <c r="F1941" s="16">
        <v>109.65</v>
      </c>
      <c r="G1941" s="8"/>
      <c r="H1941" s="9"/>
      <c r="I1941" s="9"/>
      <c r="J1941" s="17">
        <f>E1941-F1941</f>
        <v>7.409999999999997</v>
      </c>
      <c r="K1941" s="9"/>
      <c r="L1941" s="9"/>
      <c r="M1941" s="9"/>
    </row>
    <row r="1942" spans="1:13" ht="12.75">
      <c r="A1942" s="1" t="s">
        <v>13</v>
      </c>
      <c r="B1942" s="5" t="s">
        <v>113</v>
      </c>
      <c r="C1942" s="5" t="s">
        <v>63</v>
      </c>
      <c r="D1942" s="5" t="s">
        <v>25</v>
      </c>
      <c r="E1942" s="16">
        <v>113887.8</v>
      </c>
      <c r="F1942" s="16">
        <v>96744.9</v>
      </c>
      <c r="G1942" s="8"/>
      <c r="H1942" s="9"/>
      <c r="I1942" s="9"/>
      <c r="J1942" s="17">
        <f>E1942-F1942</f>
        <v>17142.90000000001</v>
      </c>
      <c r="K1942" s="9"/>
      <c r="L1942" s="9"/>
      <c r="M1942" s="9"/>
    </row>
    <row r="1943" spans="1:13" ht="12.75">
      <c r="A1943" s="1" t="s">
        <v>13</v>
      </c>
      <c r="B1943" s="5" t="s">
        <v>113</v>
      </c>
      <c r="C1943" s="5" t="s">
        <v>63</v>
      </c>
      <c r="D1943" s="10" t="s">
        <v>26</v>
      </c>
      <c r="E1943" s="11">
        <v>92585.46</v>
      </c>
      <c r="F1943" s="11">
        <v>78654.81</v>
      </c>
      <c r="G1943" s="8">
        <v>278502.88</v>
      </c>
      <c r="H1943" s="17">
        <f>E1943-G1943</f>
        <v>-185917.41999999998</v>
      </c>
      <c r="I1943" s="9"/>
      <c r="J1943" s="17">
        <f>E1943-F1943</f>
        <v>13930.650000000009</v>
      </c>
      <c r="K1943" s="9"/>
      <c r="L1943" s="9"/>
      <c r="M1943" s="9"/>
    </row>
    <row r="1944" spans="1:13" ht="12.75">
      <c r="A1944" s="1" t="s">
        <v>13</v>
      </c>
      <c r="B1944" s="5" t="s">
        <v>113</v>
      </c>
      <c r="C1944" s="18" t="s">
        <v>63</v>
      </c>
      <c r="D1944" s="18" t="s">
        <v>28</v>
      </c>
      <c r="E1944" s="19">
        <v>84157.44</v>
      </c>
      <c r="F1944" s="19">
        <v>71474.05</v>
      </c>
      <c r="G1944" s="8"/>
      <c r="H1944" s="9"/>
      <c r="I1944" s="9"/>
      <c r="J1944" s="17">
        <f>E1944-F1944</f>
        <v>12683.39</v>
      </c>
      <c r="K1944" s="9"/>
      <c r="L1944" s="9"/>
      <c r="M1944" s="9"/>
    </row>
    <row r="1945" spans="1:13" ht="12.75">
      <c r="A1945" s="1" t="s">
        <v>13</v>
      </c>
      <c r="B1945" s="5" t="s">
        <v>113</v>
      </c>
      <c r="C1945" s="5" t="s">
        <v>63</v>
      </c>
      <c r="D1945" s="5" t="s">
        <v>54</v>
      </c>
      <c r="E1945" s="16">
        <v>42021.06</v>
      </c>
      <c r="F1945" s="16">
        <v>35692.83</v>
      </c>
      <c r="G1945" s="8"/>
      <c r="H1945" s="9"/>
      <c r="I1945" s="9"/>
      <c r="J1945" s="17">
        <f>E1945-F1945</f>
        <v>6328.229999999996</v>
      </c>
      <c r="K1945" s="9"/>
      <c r="L1945" s="9"/>
      <c r="M1945" s="9"/>
    </row>
    <row r="1946" spans="1:13" ht="12.75">
      <c r="A1946" s="1" t="s">
        <v>13</v>
      </c>
      <c r="B1946" s="5" t="s">
        <v>113</v>
      </c>
      <c r="C1946" s="5" t="s">
        <v>63</v>
      </c>
      <c r="D1946" s="5" t="s">
        <v>29</v>
      </c>
      <c r="E1946" s="16">
        <v>841.98</v>
      </c>
      <c r="F1946" s="16">
        <v>713.73</v>
      </c>
      <c r="G1946" s="8"/>
      <c r="H1946" s="9"/>
      <c r="I1946" s="9"/>
      <c r="J1946" s="17">
        <f>E1946-F1946</f>
        <v>128.25</v>
      </c>
      <c r="K1946" s="9"/>
      <c r="L1946" s="9"/>
      <c r="M1946" s="9"/>
    </row>
    <row r="1947" spans="1:13" ht="12.75">
      <c r="A1947" s="1" t="s">
        <v>13</v>
      </c>
      <c r="B1947" s="5" t="s">
        <v>113</v>
      </c>
      <c r="C1947" s="5" t="s">
        <v>63</v>
      </c>
      <c r="D1947" s="5" t="s">
        <v>30</v>
      </c>
      <c r="E1947" s="16">
        <v>139715.21</v>
      </c>
      <c r="F1947" s="16">
        <v>111780.92</v>
      </c>
      <c r="G1947" s="8"/>
      <c r="H1947" s="9"/>
      <c r="I1947" s="9"/>
      <c r="J1947" s="17">
        <f>E1947-F1947</f>
        <v>27934.289999999994</v>
      </c>
      <c r="K1947" s="9">
        <f>514.23*12</f>
        <v>6170.76</v>
      </c>
      <c r="L1947" s="9"/>
      <c r="M1947" s="9"/>
    </row>
    <row r="1948" spans="1:13" ht="12.75">
      <c r="A1948" s="1" t="s">
        <v>13</v>
      </c>
      <c r="B1948" s="5" t="s">
        <v>113</v>
      </c>
      <c r="C1948" s="5" t="s">
        <v>63</v>
      </c>
      <c r="D1948" s="5" t="s">
        <v>31</v>
      </c>
      <c r="E1948" s="16">
        <v>875051.04</v>
      </c>
      <c r="F1948" s="16">
        <v>742647.52</v>
      </c>
      <c r="G1948" s="8"/>
      <c r="H1948" s="9"/>
      <c r="I1948" s="9"/>
      <c r="J1948" s="17">
        <f>E1948-F1948</f>
        <v>132403.52000000002</v>
      </c>
      <c r="K1948" s="9"/>
      <c r="L1948" s="9"/>
      <c r="M1948" s="9"/>
    </row>
    <row r="1949" spans="1:13" ht="12.75">
      <c r="A1949" s="1" t="s">
        <v>13</v>
      </c>
      <c r="B1949" s="5" t="s">
        <v>113</v>
      </c>
      <c r="C1949" s="5" t="s">
        <v>63</v>
      </c>
      <c r="D1949" s="5" t="s">
        <v>32</v>
      </c>
      <c r="E1949" s="16">
        <v>0</v>
      </c>
      <c r="F1949" s="16">
        <v>0</v>
      </c>
      <c r="G1949" s="8"/>
      <c r="H1949" s="9"/>
      <c r="I1949" s="9"/>
      <c r="J1949" s="17">
        <f>E1949-F1949</f>
        <v>0</v>
      </c>
      <c r="K1949" s="9"/>
      <c r="L1949" s="9"/>
      <c r="M1949" s="9"/>
    </row>
    <row r="1950" spans="1:13" ht="12.75">
      <c r="A1950" s="1" t="s">
        <v>13</v>
      </c>
      <c r="B1950" s="5" t="s">
        <v>113</v>
      </c>
      <c r="C1950" s="5" t="s">
        <v>63</v>
      </c>
      <c r="D1950" s="5" t="s">
        <v>33</v>
      </c>
      <c r="E1950" s="16">
        <v>6788.7</v>
      </c>
      <c r="F1950" s="16">
        <v>5764.14</v>
      </c>
      <c r="G1950" s="8"/>
      <c r="H1950" s="9"/>
      <c r="I1950" s="9"/>
      <c r="J1950" s="17">
        <f>E1950-F1950</f>
        <v>1024.5599999999995</v>
      </c>
      <c r="K1950" s="9"/>
      <c r="L1950" s="9"/>
      <c r="M1950" s="9"/>
    </row>
    <row r="1951" spans="1:13" ht="12.75">
      <c r="A1951" s="1" t="s">
        <v>13</v>
      </c>
      <c r="B1951" s="5" t="s">
        <v>113</v>
      </c>
      <c r="C1951" s="5" t="s">
        <v>63</v>
      </c>
      <c r="D1951" s="5" t="s">
        <v>34</v>
      </c>
      <c r="E1951" s="16">
        <v>0</v>
      </c>
      <c r="F1951" s="16">
        <v>0</v>
      </c>
      <c r="G1951" s="8"/>
      <c r="H1951" s="9"/>
      <c r="I1951" s="9"/>
      <c r="J1951" s="17">
        <f>E1951-F1951</f>
        <v>0</v>
      </c>
      <c r="K1951" s="9">
        <v>51504</v>
      </c>
      <c r="L1951" s="9"/>
      <c r="M1951" s="9"/>
    </row>
    <row r="1952" spans="1:13" ht="12.75">
      <c r="A1952" s="1" t="s">
        <v>13</v>
      </c>
      <c r="B1952" s="5" t="s">
        <v>113</v>
      </c>
      <c r="C1952" s="5" t="s">
        <v>63</v>
      </c>
      <c r="D1952" s="5" t="s">
        <v>35</v>
      </c>
      <c r="E1952" s="16">
        <v>0</v>
      </c>
      <c r="F1952" s="16">
        <v>0</v>
      </c>
      <c r="G1952" s="8"/>
      <c r="H1952" s="9"/>
      <c r="I1952" s="9"/>
      <c r="J1952" s="17">
        <f>E1952-F1952</f>
        <v>0</v>
      </c>
      <c r="K1952" s="9"/>
      <c r="L1952" s="9"/>
      <c r="M1952" s="9"/>
    </row>
    <row r="1953" spans="1:13" ht="12.75">
      <c r="A1953" s="1" t="s">
        <v>13</v>
      </c>
      <c r="B1953" s="5" t="s">
        <v>113</v>
      </c>
      <c r="C1953" s="5" t="s">
        <v>63</v>
      </c>
      <c r="D1953" s="5" t="s">
        <v>36</v>
      </c>
      <c r="E1953" s="16">
        <v>0</v>
      </c>
      <c r="F1953" s="16">
        <v>0</v>
      </c>
      <c r="G1953" s="8"/>
      <c r="H1953" s="9"/>
      <c r="I1953" s="9"/>
      <c r="J1953" s="17">
        <f>E1953-F1953</f>
        <v>0</v>
      </c>
      <c r="K1953" s="9"/>
      <c r="L1953" s="9"/>
      <c r="M1953" s="9"/>
    </row>
    <row r="1954" spans="1:13" ht="12.75">
      <c r="A1954" s="1" t="s">
        <v>13</v>
      </c>
      <c r="B1954" s="5" t="s">
        <v>113</v>
      </c>
      <c r="C1954" s="5" t="s">
        <v>63</v>
      </c>
      <c r="D1954" s="5" t="s">
        <v>37</v>
      </c>
      <c r="E1954" s="16">
        <v>1708629.66</v>
      </c>
      <c r="F1954" s="16">
        <v>1432422.36</v>
      </c>
      <c r="G1954" s="8"/>
      <c r="H1954" s="9"/>
      <c r="I1954" s="9"/>
      <c r="J1954" s="17">
        <f>E1954-F1954</f>
        <v>276207.2999999998</v>
      </c>
      <c r="K1954" s="9"/>
      <c r="L1954" s="9"/>
      <c r="M1954" s="9"/>
    </row>
    <row r="1955" spans="2:13" ht="12.75">
      <c r="B1955" s="5"/>
      <c r="C1955" s="5"/>
      <c r="D1955" s="10" t="s">
        <v>38</v>
      </c>
      <c r="E1955" s="11">
        <f>E1929+E1930+E1931+E1932+E1933+E1934+E1935+E1936+E1939+E1940+E1941+E1942+E1945+E1950</f>
        <v>279714.24000000005</v>
      </c>
      <c r="F1955" s="11">
        <f>F1929+F1930+F1931+F1932+F1933+F1934+F1935+F1936+F1939+F1940+F1941+F1942+F1945+F1950</f>
        <v>237575.88</v>
      </c>
      <c r="G1955" s="8"/>
      <c r="H1955" s="9"/>
      <c r="I1955" s="9"/>
      <c r="J1955" s="17">
        <f>E1955-F1955</f>
        <v>42138.360000000044</v>
      </c>
      <c r="K1955" s="9"/>
      <c r="L1955" s="9"/>
      <c r="M1955" s="9"/>
    </row>
    <row r="1956" spans="2:13" ht="12.75">
      <c r="B1956" s="5"/>
      <c r="C1956" s="5"/>
      <c r="D1956" s="10" t="s">
        <v>51</v>
      </c>
      <c r="E1956" s="11">
        <f>E1955+E1944+E1943</f>
        <v>456457.1400000001</v>
      </c>
      <c r="F1956" s="11">
        <f>F1955+F1944+F1943</f>
        <v>387704.74</v>
      </c>
      <c r="G1956" s="8"/>
      <c r="H1956" s="9"/>
      <c r="I1956" s="9"/>
      <c r="J1956" s="17">
        <f>E1956-F1956</f>
        <v>68752.40000000008</v>
      </c>
      <c r="K1956" s="9"/>
      <c r="L1956" s="9"/>
      <c r="M1956" s="9"/>
    </row>
    <row r="1957" spans="1:13" ht="12.75">
      <c r="A1957" s="1" t="s">
        <v>13</v>
      </c>
      <c r="B1957" s="5" t="s">
        <v>115</v>
      </c>
      <c r="C1957" s="5" t="s">
        <v>90</v>
      </c>
      <c r="D1957" s="5" t="s">
        <v>16</v>
      </c>
      <c r="E1957" s="16">
        <v>12800.28</v>
      </c>
      <c r="F1957" s="16">
        <v>10757.42</v>
      </c>
      <c r="G1957" s="8"/>
      <c r="H1957" s="9"/>
      <c r="I1957" s="9"/>
      <c r="J1957" s="17">
        <f>E1957-F1957</f>
        <v>2042.8600000000006</v>
      </c>
      <c r="K1957" s="9"/>
      <c r="L1957" s="9"/>
      <c r="M1957" s="9"/>
    </row>
    <row r="1958" spans="1:13" ht="12.75">
      <c r="A1958" s="1" t="s">
        <v>13</v>
      </c>
      <c r="B1958" s="5" t="s">
        <v>115</v>
      </c>
      <c r="C1958" s="5" t="s">
        <v>90</v>
      </c>
      <c r="D1958" s="5" t="s">
        <v>49</v>
      </c>
      <c r="E1958" s="16">
        <v>1220.76</v>
      </c>
      <c r="F1958" s="16">
        <v>1026.11</v>
      </c>
      <c r="G1958" s="8"/>
      <c r="H1958" s="9"/>
      <c r="I1958" s="9"/>
      <c r="J1958" s="17">
        <f>E1958-F1958</f>
        <v>194.6500000000001</v>
      </c>
      <c r="K1958" s="9"/>
      <c r="L1958" s="9"/>
      <c r="M1958" s="9"/>
    </row>
    <row r="1959" spans="1:13" ht="12.75">
      <c r="A1959" s="1" t="s">
        <v>13</v>
      </c>
      <c r="B1959" s="5" t="s">
        <v>115</v>
      </c>
      <c r="C1959" s="5" t="s">
        <v>90</v>
      </c>
      <c r="D1959" s="5" t="s">
        <v>50</v>
      </c>
      <c r="E1959" s="16">
        <v>1709.16</v>
      </c>
      <c r="F1959" s="16">
        <v>1437.87</v>
      </c>
      <c r="G1959" s="8"/>
      <c r="H1959" s="9"/>
      <c r="I1959" s="9"/>
      <c r="J1959" s="17">
        <f>E1959-F1959</f>
        <v>271.2900000000002</v>
      </c>
      <c r="K1959" s="9"/>
      <c r="L1959" s="9"/>
      <c r="M1959" s="9"/>
    </row>
    <row r="1960" spans="1:13" ht="12.75">
      <c r="A1960" s="1" t="s">
        <v>13</v>
      </c>
      <c r="B1960" s="5" t="s">
        <v>115</v>
      </c>
      <c r="C1960" s="5" t="s">
        <v>90</v>
      </c>
      <c r="D1960" s="5" t="s">
        <v>17</v>
      </c>
      <c r="E1960" s="16">
        <v>3522.66</v>
      </c>
      <c r="F1960" s="16">
        <v>2960.51</v>
      </c>
      <c r="G1960" s="8"/>
      <c r="H1960" s="9"/>
      <c r="I1960" s="9"/>
      <c r="J1960" s="17">
        <f>E1960-F1960</f>
        <v>562.1499999999996</v>
      </c>
      <c r="K1960" s="9"/>
      <c r="L1960" s="9"/>
      <c r="M1960" s="9"/>
    </row>
    <row r="1961" spans="1:13" ht="12.75">
      <c r="A1961" s="1" t="s">
        <v>13</v>
      </c>
      <c r="B1961" s="5" t="s">
        <v>115</v>
      </c>
      <c r="C1961" s="5" t="s">
        <v>90</v>
      </c>
      <c r="D1961" s="5" t="s">
        <v>18</v>
      </c>
      <c r="E1961" s="16">
        <v>3383.16</v>
      </c>
      <c r="F1961" s="16">
        <v>2842.93</v>
      </c>
      <c r="G1961" s="8"/>
      <c r="H1961" s="9"/>
      <c r="I1961" s="9"/>
      <c r="J1961" s="17">
        <f>E1961-F1961</f>
        <v>540.23</v>
      </c>
      <c r="K1961" s="9"/>
      <c r="L1961" s="9"/>
      <c r="M1961" s="9"/>
    </row>
    <row r="1962" spans="1:13" ht="12.75">
      <c r="A1962" s="1" t="s">
        <v>13</v>
      </c>
      <c r="B1962" s="5" t="s">
        <v>115</v>
      </c>
      <c r="C1962" s="5" t="s">
        <v>90</v>
      </c>
      <c r="D1962" s="5" t="s">
        <v>19</v>
      </c>
      <c r="E1962" s="16">
        <v>1639.26</v>
      </c>
      <c r="F1962" s="16">
        <v>1378.96</v>
      </c>
      <c r="G1962" s="8"/>
      <c r="H1962" s="9"/>
      <c r="I1962" s="9"/>
      <c r="J1962" s="17">
        <f>E1962-F1962</f>
        <v>260.29999999999995</v>
      </c>
      <c r="K1962" s="9"/>
      <c r="L1962" s="9"/>
      <c r="M1962" s="9"/>
    </row>
    <row r="1963" spans="1:13" ht="12.75">
      <c r="A1963" s="1" t="s">
        <v>13</v>
      </c>
      <c r="B1963" s="5" t="s">
        <v>115</v>
      </c>
      <c r="C1963" s="5" t="s">
        <v>90</v>
      </c>
      <c r="D1963" s="5" t="s">
        <v>21</v>
      </c>
      <c r="E1963" s="16">
        <v>54192.68</v>
      </c>
      <c r="F1963" s="16">
        <v>44589.22</v>
      </c>
      <c r="G1963" s="8"/>
      <c r="H1963" s="9"/>
      <c r="I1963" s="9"/>
      <c r="J1963" s="17">
        <f>E1963-F1963</f>
        <v>9603.46</v>
      </c>
      <c r="K1963" s="9">
        <f>K1972</f>
        <v>1529.04</v>
      </c>
      <c r="L1963" s="9"/>
      <c r="M1963" s="9"/>
    </row>
    <row r="1964" spans="1:13" ht="12.75">
      <c r="A1964" s="1" t="s">
        <v>13</v>
      </c>
      <c r="B1964" s="5" t="s">
        <v>115</v>
      </c>
      <c r="C1964" s="5" t="s">
        <v>90</v>
      </c>
      <c r="D1964" s="5" t="s">
        <v>22</v>
      </c>
      <c r="E1964" s="16">
        <v>1813.8</v>
      </c>
      <c r="F1964" s="16">
        <v>1522.91</v>
      </c>
      <c r="G1964" s="8"/>
      <c r="H1964" s="9"/>
      <c r="I1964" s="9"/>
      <c r="J1964" s="17">
        <f>E1964-F1964</f>
        <v>290.8899999999999</v>
      </c>
      <c r="K1964" s="9"/>
      <c r="L1964" s="9"/>
      <c r="M1964" s="9"/>
    </row>
    <row r="1965" spans="1:13" ht="12.75">
      <c r="A1965" s="1" t="s">
        <v>13</v>
      </c>
      <c r="B1965" s="5" t="s">
        <v>115</v>
      </c>
      <c r="C1965" s="5" t="s">
        <v>90</v>
      </c>
      <c r="D1965" s="5" t="s">
        <v>23</v>
      </c>
      <c r="E1965" s="16">
        <v>7917.3</v>
      </c>
      <c r="F1965" s="16">
        <v>6653.11</v>
      </c>
      <c r="G1965" s="8"/>
      <c r="H1965" s="9"/>
      <c r="I1965" s="9"/>
      <c r="J1965" s="17">
        <f>E1965-F1965</f>
        <v>1264.1900000000005</v>
      </c>
      <c r="K1965" s="9"/>
      <c r="L1965" s="9"/>
      <c r="M1965" s="9"/>
    </row>
    <row r="1966" spans="1:13" ht="12.75">
      <c r="A1966" s="1" t="s">
        <v>13</v>
      </c>
      <c r="B1966" s="5" t="s">
        <v>115</v>
      </c>
      <c r="C1966" s="5" t="s">
        <v>90</v>
      </c>
      <c r="D1966" s="5" t="s">
        <v>24</v>
      </c>
      <c r="E1966" s="16">
        <v>34.86</v>
      </c>
      <c r="F1966" s="16">
        <v>32.62</v>
      </c>
      <c r="G1966" s="8"/>
      <c r="H1966" s="9"/>
      <c r="I1966" s="9"/>
      <c r="J1966" s="17">
        <f>E1966-F1966</f>
        <v>2.240000000000002</v>
      </c>
      <c r="K1966" s="9"/>
      <c r="L1966" s="9"/>
      <c r="M1966" s="9"/>
    </row>
    <row r="1967" spans="1:13" ht="12.75">
      <c r="A1967" s="1" t="s">
        <v>13</v>
      </c>
      <c r="B1967" s="5" t="s">
        <v>115</v>
      </c>
      <c r="C1967" s="5" t="s">
        <v>90</v>
      </c>
      <c r="D1967" s="5" t="s">
        <v>25</v>
      </c>
      <c r="E1967" s="16">
        <v>33936.24</v>
      </c>
      <c r="F1967" s="16">
        <v>28520.67</v>
      </c>
      <c r="G1967" s="8"/>
      <c r="H1967" s="9"/>
      <c r="I1967" s="9"/>
      <c r="J1967" s="17">
        <f>E1967-F1967</f>
        <v>5415.57</v>
      </c>
      <c r="K1967" s="9"/>
      <c r="L1967" s="9"/>
      <c r="M1967" s="9"/>
    </row>
    <row r="1968" spans="1:13" ht="12.75">
      <c r="A1968" s="1" t="s">
        <v>13</v>
      </c>
      <c r="B1968" s="5" t="s">
        <v>115</v>
      </c>
      <c r="C1968" s="5" t="s">
        <v>90</v>
      </c>
      <c r="D1968" s="10" t="s">
        <v>26</v>
      </c>
      <c r="E1968" s="11">
        <v>22740.48</v>
      </c>
      <c r="F1968" s="11">
        <v>19109.7</v>
      </c>
      <c r="G1968" s="8">
        <v>1034.44</v>
      </c>
      <c r="H1968" s="17">
        <f>E1968-G1968</f>
        <v>21706.04</v>
      </c>
      <c r="I1968" s="9"/>
      <c r="J1968" s="17">
        <f>E1968-F1968</f>
        <v>3630.779999999999</v>
      </c>
      <c r="K1968" s="9"/>
      <c r="L1968" s="9"/>
      <c r="M1968" s="9"/>
    </row>
    <row r="1969" spans="1:13" ht="12.75">
      <c r="A1969" s="1" t="s">
        <v>13</v>
      </c>
      <c r="B1969" s="5" t="s">
        <v>115</v>
      </c>
      <c r="C1969" s="18" t="s">
        <v>90</v>
      </c>
      <c r="D1969" s="18" t="s">
        <v>28</v>
      </c>
      <c r="E1969" s="19">
        <v>25077.3</v>
      </c>
      <c r="F1969" s="19">
        <v>21070.45</v>
      </c>
      <c r="G1969" s="8"/>
      <c r="H1969" s="9"/>
      <c r="I1969" s="9"/>
      <c r="J1969" s="17">
        <f>E1969-F1969</f>
        <v>4006.8499999999985</v>
      </c>
      <c r="K1969" s="9"/>
      <c r="L1969" s="9"/>
      <c r="M1969" s="9"/>
    </row>
    <row r="1970" spans="1:13" ht="12.75">
      <c r="A1970" s="1" t="s">
        <v>13</v>
      </c>
      <c r="B1970" s="5" t="s">
        <v>115</v>
      </c>
      <c r="C1970" s="5" t="s">
        <v>90</v>
      </c>
      <c r="D1970" s="5" t="s">
        <v>54</v>
      </c>
      <c r="E1970" s="16">
        <v>12521.34</v>
      </c>
      <c r="F1970" s="16">
        <v>10522.2</v>
      </c>
      <c r="G1970" s="8"/>
      <c r="H1970" s="9"/>
      <c r="I1970" s="9"/>
      <c r="J1970" s="17">
        <f>E1970-F1970</f>
        <v>1999.1399999999994</v>
      </c>
      <c r="K1970" s="9"/>
      <c r="L1970" s="9"/>
      <c r="M1970" s="9"/>
    </row>
    <row r="1971" spans="1:13" ht="12.75">
      <c r="A1971" s="1" t="s">
        <v>13</v>
      </c>
      <c r="B1971" s="5" t="s">
        <v>115</v>
      </c>
      <c r="C1971" s="5" t="s">
        <v>90</v>
      </c>
      <c r="D1971" s="5" t="s">
        <v>29</v>
      </c>
      <c r="E1971" s="16">
        <v>257.76</v>
      </c>
      <c r="F1971" s="16">
        <v>216.15</v>
      </c>
      <c r="G1971" s="8"/>
      <c r="H1971" s="9"/>
      <c r="I1971" s="9"/>
      <c r="J1971" s="17">
        <f>E1971-F1971</f>
        <v>41.609999999999985</v>
      </c>
      <c r="K1971" s="9"/>
      <c r="L1971" s="9"/>
      <c r="M1971" s="9"/>
    </row>
    <row r="1972" spans="1:13" ht="12.75">
      <c r="A1972" s="1" t="s">
        <v>13</v>
      </c>
      <c r="B1972" s="5" t="s">
        <v>115</v>
      </c>
      <c r="C1972" s="5" t="s">
        <v>90</v>
      </c>
      <c r="D1972" s="5" t="s">
        <v>30</v>
      </c>
      <c r="E1972" s="16">
        <v>32005.89</v>
      </c>
      <c r="F1972" s="16">
        <v>26336</v>
      </c>
      <c r="G1972" s="8"/>
      <c r="H1972" s="9"/>
      <c r="I1972" s="9"/>
      <c r="J1972" s="17">
        <f>E1972-F1972</f>
        <v>5669.889999999999</v>
      </c>
      <c r="K1972" s="9">
        <f>127.42*12</f>
        <v>1529.04</v>
      </c>
      <c r="L1972" s="9"/>
      <c r="M1972" s="9"/>
    </row>
    <row r="1973" spans="1:13" ht="12.75">
      <c r="A1973" s="1" t="s">
        <v>13</v>
      </c>
      <c r="B1973" s="5" t="s">
        <v>115</v>
      </c>
      <c r="C1973" s="5" t="s">
        <v>90</v>
      </c>
      <c r="D1973" s="5" t="s">
        <v>31</v>
      </c>
      <c r="E1973" s="16">
        <v>260747.88</v>
      </c>
      <c r="F1973" s="16">
        <v>218915.39</v>
      </c>
      <c r="G1973" s="8"/>
      <c r="H1973" s="9"/>
      <c r="I1973" s="9"/>
      <c r="J1973" s="17">
        <f>E1973-F1973</f>
        <v>41832.48999999999</v>
      </c>
      <c r="K1973" s="9"/>
      <c r="L1973" s="9"/>
      <c r="M1973" s="9"/>
    </row>
    <row r="1974" spans="1:13" ht="12.75">
      <c r="A1974" s="1" t="s">
        <v>13</v>
      </c>
      <c r="B1974" s="5" t="s">
        <v>115</v>
      </c>
      <c r="C1974" s="5" t="s">
        <v>90</v>
      </c>
      <c r="D1974" s="5" t="s">
        <v>33</v>
      </c>
      <c r="E1974" s="16">
        <v>2022.96</v>
      </c>
      <c r="F1974" s="16">
        <v>1699.29</v>
      </c>
      <c r="G1974" s="8"/>
      <c r="H1974" s="9"/>
      <c r="I1974" s="9"/>
      <c r="J1974" s="17">
        <f>E1974-F1974</f>
        <v>323.6700000000001</v>
      </c>
      <c r="K1974" s="9"/>
      <c r="L1974" s="9"/>
      <c r="M1974" s="9"/>
    </row>
    <row r="1975" spans="1:13" ht="12.75">
      <c r="A1975" s="1" t="s">
        <v>13</v>
      </c>
      <c r="B1975" s="5" t="s">
        <v>115</v>
      </c>
      <c r="C1975" s="5" t="s">
        <v>90</v>
      </c>
      <c r="D1975" s="5" t="s">
        <v>37</v>
      </c>
      <c r="E1975" s="16">
        <v>477543.77</v>
      </c>
      <c r="F1975" s="16">
        <v>399591.51</v>
      </c>
      <c r="G1975" s="8"/>
      <c r="H1975" s="9"/>
      <c r="I1975" s="9"/>
      <c r="J1975" s="17">
        <f>E1975-F1975</f>
        <v>77952.26000000001</v>
      </c>
      <c r="K1975" s="9"/>
      <c r="L1975" s="9"/>
      <c r="M1975" s="9"/>
    </row>
    <row r="1976" spans="2:13" ht="12.75">
      <c r="B1976" s="5"/>
      <c r="C1976" s="5"/>
      <c r="D1976" s="10" t="s">
        <v>38</v>
      </c>
      <c r="E1976" s="11">
        <f>E1957+E1958+E1959+E1960+E1961+E1962+E1964+E1965+E1966+E1967+E1970+E1974</f>
        <v>82521.78</v>
      </c>
      <c r="F1976" s="11">
        <f>F1957+F1958+F1959+F1960+F1961+F1962+F1964+F1965+F1966+F1967+F1970+F1974</f>
        <v>69354.59999999999</v>
      </c>
      <c r="G1976" s="8"/>
      <c r="H1976" s="9"/>
      <c r="I1976" s="9"/>
      <c r="J1976" s="17">
        <f>E1976-F1976</f>
        <v>13167.180000000008</v>
      </c>
      <c r="K1976" s="9"/>
      <c r="L1976" s="9"/>
      <c r="M1976" s="9"/>
    </row>
    <row r="1977" spans="2:13" ht="12.75">
      <c r="B1977" s="5"/>
      <c r="C1977" s="5"/>
      <c r="D1977" s="10" t="s">
        <v>51</v>
      </c>
      <c r="E1977" s="11">
        <f>E1976+E1969+E1968</f>
        <v>130339.56</v>
      </c>
      <c r="F1977" s="11">
        <f>F1976+F1969+F1968</f>
        <v>109534.74999999999</v>
      </c>
      <c r="G1977" s="8"/>
      <c r="H1977" s="9"/>
      <c r="I1977" s="9"/>
      <c r="J1977" s="17">
        <f>E1977-F1977</f>
        <v>20804.810000000012</v>
      </c>
      <c r="K1977" s="9"/>
      <c r="L1977" s="9"/>
      <c r="M1977" s="9"/>
    </row>
    <row r="1978" spans="1:13" ht="12.75">
      <c r="A1978" s="1" t="s">
        <v>13</v>
      </c>
      <c r="B1978" s="5" t="s">
        <v>115</v>
      </c>
      <c r="C1978" s="5" t="s">
        <v>53</v>
      </c>
      <c r="D1978" s="5" t="s">
        <v>16</v>
      </c>
      <c r="E1978" s="16">
        <v>11018.82</v>
      </c>
      <c r="F1978" s="16">
        <v>7611.46</v>
      </c>
      <c r="G1978" s="8"/>
      <c r="H1978" s="9"/>
      <c r="I1978" s="9"/>
      <c r="J1978" s="17">
        <f>E1978-F1978</f>
        <v>3407.3599999999997</v>
      </c>
      <c r="K1978" s="9"/>
      <c r="L1978" s="9"/>
      <c r="M1978" s="9"/>
    </row>
    <row r="1979" spans="1:13" ht="12.75">
      <c r="A1979" s="1" t="s">
        <v>13</v>
      </c>
      <c r="B1979" s="5" t="s">
        <v>115</v>
      </c>
      <c r="C1979" s="5" t="s">
        <v>53</v>
      </c>
      <c r="D1979" s="5" t="s">
        <v>49</v>
      </c>
      <c r="E1979" s="16">
        <v>1050.78</v>
      </c>
      <c r="F1979" s="16">
        <v>725.92</v>
      </c>
      <c r="G1979" s="8"/>
      <c r="H1979" s="9"/>
      <c r="I1979" s="9"/>
      <c r="J1979" s="17">
        <f>E1979-F1979</f>
        <v>324.86</v>
      </c>
      <c r="K1979" s="9"/>
      <c r="L1979" s="9"/>
      <c r="M1979" s="9"/>
    </row>
    <row r="1980" spans="1:13" ht="12.75">
      <c r="A1980" s="1" t="s">
        <v>13</v>
      </c>
      <c r="B1980" s="5" t="s">
        <v>115</v>
      </c>
      <c r="C1980" s="5" t="s">
        <v>53</v>
      </c>
      <c r="D1980" s="5" t="s">
        <v>50</v>
      </c>
      <c r="E1980" s="16">
        <v>1471.32</v>
      </c>
      <c r="F1980" s="16">
        <v>1017.3</v>
      </c>
      <c r="G1980" s="8"/>
      <c r="H1980" s="9"/>
      <c r="I1980" s="9"/>
      <c r="J1980" s="17">
        <f>E1980-F1980</f>
        <v>454.02</v>
      </c>
      <c r="K1980" s="9"/>
      <c r="L1980" s="9"/>
      <c r="M1980" s="9"/>
    </row>
    <row r="1981" spans="1:13" ht="12.75">
      <c r="A1981" s="1" t="s">
        <v>13</v>
      </c>
      <c r="B1981" s="5" t="s">
        <v>115</v>
      </c>
      <c r="C1981" s="5" t="s">
        <v>53</v>
      </c>
      <c r="D1981" s="5" t="s">
        <v>17</v>
      </c>
      <c r="E1981" s="16">
        <v>3032.46</v>
      </c>
      <c r="F1981" s="16">
        <v>2094.77</v>
      </c>
      <c r="G1981" s="8"/>
      <c r="H1981" s="9"/>
      <c r="I1981" s="9"/>
      <c r="J1981" s="17">
        <f>E1981-F1981</f>
        <v>937.69</v>
      </c>
      <c r="K1981" s="9"/>
      <c r="L1981" s="9"/>
      <c r="M1981" s="9"/>
    </row>
    <row r="1982" spans="1:13" ht="12.75">
      <c r="A1982" s="1" t="s">
        <v>13</v>
      </c>
      <c r="B1982" s="5" t="s">
        <v>115</v>
      </c>
      <c r="C1982" s="5" t="s">
        <v>53</v>
      </c>
      <c r="D1982" s="5" t="s">
        <v>18</v>
      </c>
      <c r="E1982" s="16">
        <v>2912.28</v>
      </c>
      <c r="F1982" s="16">
        <v>2011.5</v>
      </c>
      <c r="G1982" s="8"/>
      <c r="H1982" s="9"/>
      <c r="I1982" s="9"/>
      <c r="J1982" s="17">
        <f>E1982-F1982</f>
        <v>900.7800000000002</v>
      </c>
      <c r="K1982" s="9"/>
      <c r="L1982" s="9"/>
      <c r="M1982" s="9"/>
    </row>
    <row r="1983" spans="1:13" ht="12.75">
      <c r="A1983" s="1" t="s">
        <v>13</v>
      </c>
      <c r="B1983" s="5" t="s">
        <v>115</v>
      </c>
      <c r="C1983" s="5" t="s">
        <v>53</v>
      </c>
      <c r="D1983" s="5" t="s">
        <v>19</v>
      </c>
      <c r="E1983" s="16">
        <v>1411.2</v>
      </c>
      <c r="F1983" s="16">
        <v>975.66</v>
      </c>
      <c r="G1983" s="8"/>
      <c r="H1983" s="9"/>
      <c r="I1983" s="9"/>
      <c r="J1983" s="17">
        <f>E1983-F1983</f>
        <v>435.5400000000001</v>
      </c>
      <c r="K1983" s="9"/>
      <c r="L1983" s="9"/>
      <c r="M1983" s="9"/>
    </row>
    <row r="1984" spans="1:13" ht="12.75">
      <c r="A1984" s="1" t="s">
        <v>13</v>
      </c>
      <c r="B1984" s="5" t="s">
        <v>115</v>
      </c>
      <c r="C1984" s="5" t="s">
        <v>53</v>
      </c>
      <c r="D1984" s="5" t="s">
        <v>21</v>
      </c>
      <c r="E1984" s="16">
        <v>38510.3</v>
      </c>
      <c r="F1984" s="16">
        <v>24321.68</v>
      </c>
      <c r="G1984" s="8"/>
      <c r="H1984" s="9"/>
      <c r="I1984" s="9"/>
      <c r="J1984" s="17">
        <f>E1984-F1984</f>
        <v>14188.620000000003</v>
      </c>
      <c r="K1984" s="9">
        <f>K1993</f>
        <v>1090.08</v>
      </c>
      <c r="L1984" s="9"/>
      <c r="M1984" s="9"/>
    </row>
    <row r="1985" spans="1:13" ht="12.75">
      <c r="A1985" s="1" t="s">
        <v>13</v>
      </c>
      <c r="B1985" s="5" t="s">
        <v>115</v>
      </c>
      <c r="C1985" s="5" t="s">
        <v>53</v>
      </c>
      <c r="D1985" s="5" t="s">
        <v>22</v>
      </c>
      <c r="E1985" s="16">
        <v>1561.32</v>
      </c>
      <c r="F1985" s="16">
        <v>1077.64</v>
      </c>
      <c r="G1985" s="8"/>
      <c r="H1985" s="9"/>
      <c r="I1985" s="9"/>
      <c r="J1985" s="17">
        <f>E1985-F1985</f>
        <v>483.67999999999984</v>
      </c>
      <c r="K1985" s="9"/>
      <c r="L1985" s="9"/>
      <c r="M1985" s="9"/>
    </row>
    <row r="1986" spans="1:13" ht="12.75">
      <c r="A1986" s="1" t="s">
        <v>13</v>
      </c>
      <c r="B1986" s="5" t="s">
        <v>115</v>
      </c>
      <c r="C1986" s="5" t="s">
        <v>53</v>
      </c>
      <c r="D1986" s="5" t="s">
        <v>23</v>
      </c>
      <c r="E1986" s="16">
        <v>6815.4</v>
      </c>
      <c r="F1986" s="16">
        <v>4707.46</v>
      </c>
      <c r="G1986" s="8"/>
      <c r="H1986" s="9"/>
      <c r="I1986" s="9"/>
      <c r="J1986" s="17">
        <f>E1986-F1986</f>
        <v>2107.9399999999996</v>
      </c>
      <c r="K1986" s="9"/>
      <c r="L1986" s="9"/>
      <c r="M1986" s="9"/>
    </row>
    <row r="1987" spans="1:13" ht="12.75">
      <c r="A1987" s="1" t="s">
        <v>13</v>
      </c>
      <c r="B1987" s="5" t="s">
        <v>115</v>
      </c>
      <c r="C1987" s="5" t="s">
        <v>53</v>
      </c>
      <c r="D1987" s="5" t="s">
        <v>24</v>
      </c>
      <c r="E1987" s="16">
        <v>30</v>
      </c>
      <c r="F1987" s="16">
        <v>22.82</v>
      </c>
      <c r="G1987" s="8"/>
      <c r="H1987" s="9"/>
      <c r="I1987" s="9"/>
      <c r="J1987" s="17">
        <f>E1987-F1987</f>
        <v>7.18</v>
      </c>
      <c r="K1987" s="9"/>
      <c r="L1987" s="9"/>
      <c r="M1987" s="9"/>
    </row>
    <row r="1988" spans="1:13" ht="12.75">
      <c r="A1988" s="1" t="s">
        <v>13</v>
      </c>
      <c r="B1988" s="5" t="s">
        <v>115</v>
      </c>
      <c r="C1988" s="5" t="s">
        <v>53</v>
      </c>
      <c r="D1988" s="5" t="s">
        <v>25</v>
      </c>
      <c r="E1988" s="16">
        <v>29213.34</v>
      </c>
      <c r="F1988" s="16">
        <v>20179.99</v>
      </c>
      <c r="G1988" s="8"/>
      <c r="H1988" s="9"/>
      <c r="I1988" s="9"/>
      <c r="J1988" s="17">
        <f>E1988-F1988</f>
        <v>9033.349999999999</v>
      </c>
      <c r="K1988" s="9"/>
      <c r="L1988" s="9"/>
      <c r="M1988" s="9"/>
    </row>
    <row r="1989" spans="1:13" ht="12.75">
      <c r="A1989" s="1" t="s">
        <v>13</v>
      </c>
      <c r="B1989" s="5" t="s">
        <v>115</v>
      </c>
      <c r="C1989" s="5" t="s">
        <v>53</v>
      </c>
      <c r="D1989" s="10" t="s">
        <v>26</v>
      </c>
      <c r="E1989" s="11">
        <v>19575.6</v>
      </c>
      <c r="F1989" s="11">
        <v>13521.32</v>
      </c>
      <c r="G1989" s="8">
        <v>5489.95</v>
      </c>
      <c r="H1989" s="17">
        <f>E1989-G1989</f>
        <v>14085.649999999998</v>
      </c>
      <c r="I1989" s="9"/>
      <c r="J1989" s="17">
        <f>E1989-F1989</f>
        <v>6054.279999999999</v>
      </c>
      <c r="K1989" s="9"/>
      <c r="L1989" s="9"/>
      <c r="M1989" s="9"/>
    </row>
    <row r="1990" spans="1:13" ht="12.75">
      <c r="A1990" s="1" t="s">
        <v>13</v>
      </c>
      <c r="B1990" s="5" t="s">
        <v>115</v>
      </c>
      <c r="C1990" s="18" t="s">
        <v>53</v>
      </c>
      <c r="D1990" s="18" t="s">
        <v>28</v>
      </c>
      <c r="E1990" s="19">
        <v>21587.22</v>
      </c>
      <c r="F1990" s="19">
        <v>14908.86</v>
      </c>
      <c r="G1990" s="8"/>
      <c r="H1990" s="9"/>
      <c r="I1990" s="9"/>
      <c r="J1990" s="17">
        <f>E1990-F1990</f>
        <v>6678.360000000001</v>
      </c>
      <c r="K1990" s="9"/>
      <c r="L1990" s="9"/>
      <c r="M1990" s="9"/>
    </row>
    <row r="1991" spans="1:13" ht="12.75">
      <c r="A1991" s="1" t="s">
        <v>13</v>
      </c>
      <c r="B1991" s="5" t="s">
        <v>115</v>
      </c>
      <c r="C1991" s="5" t="s">
        <v>53</v>
      </c>
      <c r="D1991" s="5" t="s">
        <v>54</v>
      </c>
      <c r="E1991" s="16">
        <v>10778.76</v>
      </c>
      <c r="F1991" s="16">
        <v>7445.17</v>
      </c>
      <c r="G1991" s="8"/>
      <c r="H1991" s="9"/>
      <c r="I1991" s="9"/>
      <c r="J1991" s="17">
        <f>E1991-F1991</f>
        <v>3333.59</v>
      </c>
      <c r="K1991" s="9"/>
      <c r="L1991" s="9"/>
      <c r="M1991" s="9"/>
    </row>
    <row r="1992" spans="1:13" ht="12.75">
      <c r="A1992" s="1" t="s">
        <v>13</v>
      </c>
      <c r="B1992" s="5" t="s">
        <v>115</v>
      </c>
      <c r="C1992" s="5" t="s">
        <v>53</v>
      </c>
      <c r="D1992" s="5" t="s">
        <v>29</v>
      </c>
      <c r="E1992" s="16">
        <v>341.1</v>
      </c>
      <c r="F1992" s="16">
        <v>235.13</v>
      </c>
      <c r="G1992" s="8"/>
      <c r="H1992" s="9"/>
      <c r="I1992" s="9"/>
      <c r="J1992" s="17">
        <f>E1992-F1992</f>
        <v>105.97000000000003</v>
      </c>
      <c r="K1992" s="9"/>
      <c r="L1992" s="9"/>
      <c r="M1992" s="9"/>
    </row>
    <row r="1993" spans="1:13" ht="12.75">
      <c r="A1993" s="1" t="s">
        <v>13</v>
      </c>
      <c r="B1993" s="5" t="s">
        <v>115</v>
      </c>
      <c r="C1993" s="5" t="s">
        <v>53</v>
      </c>
      <c r="D1993" s="5" t="s">
        <v>30</v>
      </c>
      <c r="E1993" s="16">
        <v>22744.87</v>
      </c>
      <c r="F1993" s="16">
        <v>14365.93</v>
      </c>
      <c r="G1993" s="8"/>
      <c r="H1993" s="9"/>
      <c r="I1993" s="9"/>
      <c r="J1993" s="17">
        <f>E1993-F1993</f>
        <v>8378.939999999999</v>
      </c>
      <c r="K1993" s="9">
        <f>90.84*12</f>
        <v>1090.08</v>
      </c>
      <c r="L1993" s="9"/>
      <c r="M1993" s="9"/>
    </row>
    <row r="1994" spans="1:13" ht="12.75">
      <c r="A1994" s="1" t="s">
        <v>13</v>
      </c>
      <c r="B1994" s="5" t="s">
        <v>115</v>
      </c>
      <c r="C1994" s="5" t="s">
        <v>53</v>
      </c>
      <c r="D1994" s="5" t="s">
        <v>31</v>
      </c>
      <c r="E1994" s="16">
        <v>224459.46</v>
      </c>
      <c r="F1994" s="16">
        <v>154912.32</v>
      </c>
      <c r="G1994" s="8"/>
      <c r="H1994" s="9"/>
      <c r="I1994" s="9"/>
      <c r="J1994" s="17">
        <f>E1994-F1994</f>
        <v>69547.13999999998</v>
      </c>
      <c r="K1994" s="9"/>
      <c r="L1994" s="9"/>
      <c r="M1994" s="9"/>
    </row>
    <row r="1995" spans="1:13" ht="12.75">
      <c r="A1995" s="1" t="s">
        <v>13</v>
      </c>
      <c r="B1995" s="5" t="s">
        <v>115</v>
      </c>
      <c r="C1995" s="5" t="s">
        <v>53</v>
      </c>
      <c r="D1995" s="5" t="s">
        <v>33</v>
      </c>
      <c r="E1995" s="16">
        <v>1741.38</v>
      </c>
      <c r="F1995" s="16">
        <v>1202.37</v>
      </c>
      <c r="G1995" s="8"/>
      <c r="H1995" s="9"/>
      <c r="I1995" s="9"/>
      <c r="J1995" s="17">
        <f>E1995-F1995</f>
        <v>539.0100000000002</v>
      </c>
      <c r="K1995" s="9"/>
      <c r="L1995" s="9"/>
      <c r="M1995" s="9"/>
    </row>
    <row r="1996" spans="1:13" ht="12.75">
      <c r="A1996" s="1" t="s">
        <v>13</v>
      </c>
      <c r="B1996" s="5" t="s">
        <v>115</v>
      </c>
      <c r="C1996" s="5" t="s">
        <v>53</v>
      </c>
      <c r="D1996" s="5" t="s">
        <v>37</v>
      </c>
      <c r="E1996" s="16">
        <v>398255.61</v>
      </c>
      <c r="F1996" s="16">
        <v>271337.3</v>
      </c>
      <c r="G1996" s="8"/>
      <c r="H1996" s="9"/>
      <c r="I1996" s="9"/>
      <c r="J1996" s="17">
        <f>E1996-F1996</f>
        <v>126918.31</v>
      </c>
      <c r="K1996" s="9"/>
      <c r="L1996" s="9"/>
      <c r="M1996" s="9"/>
    </row>
    <row r="1997" spans="2:13" ht="12.75">
      <c r="B1997" s="5"/>
      <c r="C1997" s="5"/>
      <c r="D1997" s="10" t="s">
        <v>38</v>
      </c>
      <c r="E1997" s="11">
        <f>E1978+E1979+E1980+E1981+E1982+E1983+E1985+E1986+E1987+E1988+E1991+E1995</f>
        <v>71037.06</v>
      </c>
      <c r="F1997" s="11">
        <f>F1978+F1979+F1980+F1981+F1982+F1983+F1985+F1986+F1987+F1988+F1991+F1995</f>
        <v>49072.060000000005</v>
      </c>
      <c r="G1997" s="8"/>
      <c r="H1997" s="9"/>
      <c r="I1997" s="9"/>
      <c r="J1997" s="17">
        <f>E1997-F1997</f>
        <v>21964.999999999993</v>
      </c>
      <c r="K1997" s="9"/>
      <c r="L1997" s="9"/>
      <c r="M1997" s="9"/>
    </row>
    <row r="1998" spans="2:13" ht="12.75">
      <c r="B1998" s="5"/>
      <c r="C1998" s="5"/>
      <c r="D1998" s="10" t="s">
        <v>51</v>
      </c>
      <c r="E1998" s="11">
        <f>E1997+E1990+E1989</f>
        <v>112199.88</v>
      </c>
      <c r="F1998" s="11">
        <f>F1997+F1990+F1989</f>
        <v>77502.24</v>
      </c>
      <c r="G1998" s="8"/>
      <c r="H1998" s="9"/>
      <c r="I1998" s="9"/>
      <c r="J1998" s="17">
        <f>E1998-F1998</f>
        <v>34697.64</v>
      </c>
      <c r="K1998" s="9"/>
      <c r="L1998" s="9"/>
      <c r="M1998" s="9"/>
    </row>
    <row r="1999" spans="1:13" ht="12.75">
      <c r="A1999" s="1" t="s">
        <v>13</v>
      </c>
      <c r="B1999" s="5" t="s">
        <v>115</v>
      </c>
      <c r="C1999" s="5" t="s">
        <v>55</v>
      </c>
      <c r="D1999" s="5" t="s">
        <v>16</v>
      </c>
      <c r="E1999" s="16">
        <v>12839.88</v>
      </c>
      <c r="F1999" s="16">
        <v>9527.55</v>
      </c>
      <c r="G1999" s="8"/>
      <c r="H1999" s="9"/>
      <c r="I1999" s="9"/>
      <c r="J1999" s="17">
        <f>E1999-F1999</f>
        <v>3312.33</v>
      </c>
      <c r="K1999" s="9"/>
      <c r="L1999" s="9"/>
      <c r="M1999" s="9"/>
    </row>
    <row r="2000" spans="1:13" ht="12.75">
      <c r="A2000" s="1" t="s">
        <v>13</v>
      </c>
      <c r="B2000" s="5" t="s">
        <v>115</v>
      </c>
      <c r="C2000" s="5" t="s">
        <v>55</v>
      </c>
      <c r="D2000" s="5" t="s">
        <v>49</v>
      </c>
      <c r="E2000" s="16">
        <v>1224.48</v>
      </c>
      <c r="F2000" s="16">
        <v>908.73</v>
      </c>
      <c r="G2000" s="8"/>
      <c r="H2000" s="9"/>
      <c r="I2000" s="9"/>
      <c r="J2000" s="17">
        <f>E2000-F2000</f>
        <v>315.75</v>
      </c>
      <c r="K2000" s="9"/>
      <c r="L2000" s="9"/>
      <c r="M2000" s="9"/>
    </row>
    <row r="2001" spans="1:13" ht="12.75">
      <c r="A2001" s="1" t="s">
        <v>13</v>
      </c>
      <c r="B2001" s="5" t="s">
        <v>115</v>
      </c>
      <c r="C2001" s="5" t="s">
        <v>55</v>
      </c>
      <c r="D2001" s="5" t="s">
        <v>50</v>
      </c>
      <c r="E2001" s="16">
        <v>1714.38</v>
      </c>
      <c r="F2001" s="16">
        <v>1273.67</v>
      </c>
      <c r="G2001" s="8"/>
      <c r="H2001" s="9"/>
      <c r="I2001" s="9"/>
      <c r="J2001" s="17">
        <f>E2001-F2001</f>
        <v>440.71000000000004</v>
      </c>
      <c r="K2001" s="9"/>
      <c r="L2001" s="9"/>
      <c r="M2001" s="9"/>
    </row>
    <row r="2002" spans="1:13" ht="12.75">
      <c r="A2002" s="1" t="s">
        <v>13</v>
      </c>
      <c r="B2002" s="5" t="s">
        <v>115</v>
      </c>
      <c r="C2002" s="5" t="s">
        <v>55</v>
      </c>
      <c r="D2002" s="5" t="s">
        <v>17</v>
      </c>
      <c r="E2002" s="16">
        <v>3533.46</v>
      </c>
      <c r="F2002" s="16">
        <v>2622.06</v>
      </c>
      <c r="G2002" s="8"/>
      <c r="H2002" s="9"/>
      <c r="I2002" s="9"/>
      <c r="J2002" s="17">
        <f>E2002-F2002</f>
        <v>911.4000000000001</v>
      </c>
      <c r="K2002" s="9"/>
      <c r="L2002" s="9"/>
      <c r="M2002" s="9"/>
    </row>
    <row r="2003" spans="1:13" ht="12.75">
      <c r="A2003" s="1" t="s">
        <v>13</v>
      </c>
      <c r="B2003" s="5" t="s">
        <v>115</v>
      </c>
      <c r="C2003" s="5" t="s">
        <v>55</v>
      </c>
      <c r="D2003" s="5" t="s">
        <v>18</v>
      </c>
      <c r="E2003" s="16">
        <v>3393.54</v>
      </c>
      <c r="F2003" s="16">
        <v>2517.79</v>
      </c>
      <c r="G2003" s="8"/>
      <c r="H2003" s="9"/>
      <c r="I2003" s="9"/>
      <c r="J2003" s="17">
        <f>E2003-F2003</f>
        <v>875.75</v>
      </c>
      <c r="K2003" s="9"/>
      <c r="L2003" s="9"/>
      <c r="M2003" s="9"/>
    </row>
    <row r="2004" spans="1:13" ht="12.75">
      <c r="A2004" s="1" t="s">
        <v>13</v>
      </c>
      <c r="B2004" s="5" t="s">
        <v>115</v>
      </c>
      <c r="C2004" s="5" t="s">
        <v>55</v>
      </c>
      <c r="D2004" s="5" t="s">
        <v>19</v>
      </c>
      <c r="E2004" s="16">
        <v>1644.48</v>
      </c>
      <c r="F2004" s="16">
        <v>1221.61</v>
      </c>
      <c r="G2004" s="8"/>
      <c r="H2004" s="9"/>
      <c r="I2004" s="9"/>
      <c r="J2004" s="17">
        <f>E2004-F2004</f>
        <v>422.8700000000001</v>
      </c>
      <c r="K2004" s="9"/>
      <c r="L2004" s="9"/>
      <c r="M2004" s="9"/>
    </row>
    <row r="2005" spans="1:13" ht="12.75">
      <c r="A2005" s="1" t="s">
        <v>13</v>
      </c>
      <c r="B2005" s="5" t="s">
        <v>115</v>
      </c>
      <c r="C2005" s="5" t="s">
        <v>55</v>
      </c>
      <c r="D2005" s="5" t="s">
        <v>21</v>
      </c>
      <c r="E2005" s="16">
        <v>35219.58</v>
      </c>
      <c r="F2005" s="16">
        <v>24889.55</v>
      </c>
      <c r="G2005" s="8"/>
      <c r="H2005" s="9"/>
      <c r="I2005" s="9"/>
      <c r="J2005" s="17">
        <f>E2005-F2005</f>
        <v>10330.030000000002</v>
      </c>
      <c r="K2005" s="9">
        <f>K2014</f>
        <v>949.44</v>
      </c>
      <c r="L2005" s="9"/>
      <c r="M2005" s="9"/>
    </row>
    <row r="2006" spans="1:13" ht="12.75">
      <c r="A2006" s="1" t="s">
        <v>13</v>
      </c>
      <c r="B2006" s="5" t="s">
        <v>115</v>
      </c>
      <c r="C2006" s="5" t="s">
        <v>55</v>
      </c>
      <c r="D2006" s="5" t="s">
        <v>22</v>
      </c>
      <c r="E2006" s="16">
        <v>1819.26</v>
      </c>
      <c r="F2006" s="16">
        <v>1348.56</v>
      </c>
      <c r="G2006" s="8"/>
      <c r="H2006" s="9"/>
      <c r="I2006" s="9"/>
      <c r="J2006" s="17">
        <f>E2006-F2006</f>
        <v>470.70000000000005</v>
      </c>
      <c r="K2006" s="9"/>
      <c r="L2006" s="9"/>
      <c r="M2006" s="9"/>
    </row>
    <row r="2007" spans="1:13" ht="12.75">
      <c r="A2007" s="1" t="s">
        <v>13</v>
      </c>
      <c r="B2007" s="5" t="s">
        <v>115</v>
      </c>
      <c r="C2007" s="5" t="s">
        <v>55</v>
      </c>
      <c r="D2007" s="5" t="s">
        <v>23</v>
      </c>
      <c r="E2007" s="16">
        <v>7941.72</v>
      </c>
      <c r="F2007" s="16">
        <v>5892.34</v>
      </c>
      <c r="G2007" s="8"/>
      <c r="H2007" s="9"/>
      <c r="I2007" s="9"/>
      <c r="J2007" s="17">
        <f>E2007-F2007</f>
        <v>2049.38</v>
      </c>
      <c r="K2007" s="9"/>
      <c r="L2007" s="9"/>
      <c r="M2007" s="9"/>
    </row>
    <row r="2008" spans="1:13" ht="12.75">
      <c r="A2008" s="1" t="s">
        <v>13</v>
      </c>
      <c r="B2008" s="5" t="s">
        <v>115</v>
      </c>
      <c r="C2008" s="5" t="s">
        <v>55</v>
      </c>
      <c r="D2008" s="5" t="s">
        <v>24</v>
      </c>
      <c r="E2008" s="16">
        <v>35.1</v>
      </c>
      <c r="F2008" s="16">
        <v>29.34</v>
      </c>
      <c r="G2008" s="8"/>
      <c r="H2008" s="9"/>
      <c r="I2008" s="9"/>
      <c r="J2008" s="17">
        <f>E2008-F2008</f>
        <v>5.760000000000002</v>
      </c>
      <c r="K2008" s="9"/>
      <c r="L2008" s="9"/>
      <c r="M2008" s="9"/>
    </row>
    <row r="2009" spans="1:13" ht="12.75">
      <c r="A2009" s="1" t="s">
        <v>13</v>
      </c>
      <c r="B2009" s="5" t="s">
        <v>115</v>
      </c>
      <c r="C2009" s="5" t="s">
        <v>55</v>
      </c>
      <c r="D2009" s="5" t="s">
        <v>25</v>
      </c>
      <c r="E2009" s="16">
        <v>34041.42</v>
      </c>
      <c r="F2009" s="16">
        <v>25260.09</v>
      </c>
      <c r="G2009" s="8"/>
      <c r="H2009" s="9"/>
      <c r="I2009" s="9"/>
      <c r="J2009" s="17">
        <f>E2009-F2009</f>
        <v>8781.329999999998</v>
      </c>
      <c r="K2009" s="9"/>
      <c r="L2009" s="9"/>
      <c r="M2009" s="9"/>
    </row>
    <row r="2010" spans="1:13" ht="12.75">
      <c r="A2010" s="1" t="s">
        <v>13</v>
      </c>
      <c r="B2010" s="5" t="s">
        <v>115</v>
      </c>
      <c r="C2010" s="5" t="s">
        <v>55</v>
      </c>
      <c r="D2010" s="10" t="s">
        <v>26</v>
      </c>
      <c r="E2010" s="11">
        <v>28583.7</v>
      </c>
      <c r="F2010" s="11">
        <v>21208.11</v>
      </c>
      <c r="G2010" s="8">
        <v>31745.65</v>
      </c>
      <c r="H2010" s="17">
        <f>E2010-G2010</f>
        <v>-3161.9500000000007</v>
      </c>
      <c r="I2010" s="9"/>
      <c r="J2010" s="17">
        <f>E2010-F2010</f>
        <v>7375.59</v>
      </c>
      <c r="K2010" s="9"/>
      <c r="L2010" s="9"/>
      <c r="M2010" s="9"/>
    </row>
    <row r="2011" spans="1:13" ht="12.75">
      <c r="A2011" s="1" t="s">
        <v>13</v>
      </c>
      <c r="B2011" s="5" t="s">
        <v>115</v>
      </c>
      <c r="C2011" s="18" t="s">
        <v>55</v>
      </c>
      <c r="D2011" s="18" t="s">
        <v>28</v>
      </c>
      <c r="E2011" s="19">
        <v>25155.12</v>
      </c>
      <c r="F2011" s="19">
        <v>18661.03</v>
      </c>
      <c r="G2011" s="8"/>
      <c r="H2011" s="9"/>
      <c r="I2011" s="9"/>
      <c r="J2011" s="17">
        <f>E2011-F2011</f>
        <v>6494.09</v>
      </c>
      <c r="K2011" s="9"/>
      <c r="L2011" s="9"/>
      <c r="M2011" s="9"/>
    </row>
    <row r="2012" spans="1:13" ht="12.75">
      <c r="A2012" s="1" t="s">
        <v>13</v>
      </c>
      <c r="B2012" s="5" t="s">
        <v>115</v>
      </c>
      <c r="C2012" s="5" t="s">
        <v>55</v>
      </c>
      <c r="D2012" s="5" t="s">
        <v>54</v>
      </c>
      <c r="E2012" s="16">
        <v>12560.04</v>
      </c>
      <c r="F2012" s="16">
        <v>9319.14</v>
      </c>
      <c r="G2012" s="8"/>
      <c r="H2012" s="9"/>
      <c r="I2012" s="9"/>
      <c r="J2012" s="17">
        <f>E2012-F2012</f>
        <v>3240.9000000000015</v>
      </c>
      <c r="K2012" s="9"/>
      <c r="L2012" s="9"/>
      <c r="M2012" s="9"/>
    </row>
    <row r="2013" spans="1:13" ht="12.75">
      <c r="A2013" s="1" t="s">
        <v>13</v>
      </c>
      <c r="B2013" s="5" t="s">
        <v>115</v>
      </c>
      <c r="C2013" s="5" t="s">
        <v>55</v>
      </c>
      <c r="D2013" s="5" t="s">
        <v>29</v>
      </c>
      <c r="E2013" s="16">
        <v>255.72</v>
      </c>
      <c r="F2013" s="16">
        <v>189.26</v>
      </c>
      <c r="G2013" s="8"/>
      <c r="H2013" s="9"/>
      <c r="I2013" s="9"/>
      <c r="J2013" s="17">
        <f>E2013-F2013</f>
        <v>66.46000000000001</v>
      </c>
      <c r="K2013" s="9"/>
      <c r="L2013" s="9"/>
      <c r="M2013" s="9"/>
    </row>
    <row r="2014" spans="1:13" ht="12.75">
      <c r="A2014" s="1" t="s">
        <v>13</v>
      </c>
      <c r="B2014" s="5" t="s">
        <v>115</v>
      </c>
      <c r="C2014" s="5" t="s">
        <v>55</v>
      </c>
      <c r="D2014" s="5" t="s">
        <v>30</v>
      </c>
      <c r="E2014" s="16">
        <v>20800.6</v>
      </c>
      <c r="F2014" s="16">
        <v>14700.4</v>
      </c>
      <c r="G2014" s="8"/>
      <c r="H2014" s="9"/>
      <c r="I2014" s="9"/>
      <c r="J2014" s="17">
        <f>E2014-F2014</f>
        <v>6100.199999999999</v>
      </c>
      <c r="K2014" s="9">
        <f>79.12*12</f>
        <v>949.44</v>
      </c>
      <c r="L2014" s="9"/>
      <c r="M2014" s="9"/>
    </row>
    <row r="2015" spans="1:13" ht="12.75">
      <c r="A2015" s="1" t="s">
        <v>13</v>
      </c>
      <c r="B2015" s="5" t="s">
        <v>115</v>
      </c>
      <c r="C2015" s="5" t="s">
        <v>55</v>
      </c>
      <c r="D2015" s="5" t="s">
        <v>31</v>
      </c>
      <c r="E2015" s="16">
        <v>261555.24</v>
      </c>
      <c r="F2015" s="16">
        <v>193862.09</v>
      </c>
      <c r="G2015" s="8"/>
      <c r="H2015" s="9"/>
      <c r="I2015" s="9"/>
      <c r="J2015" s="17">
        <f>E2015-F2015</f>
        <v>67693.15</v>
      </c>
      <c r="K2015" s="9"/>
      <c r="L2015" s="9"/>
      <c r="M2015" s="9"/>
    </row>
    <row r="2016" spans="1:13" ht="12.75">
      <c r="A2016" s="1" t="s">
        <v>13</v>
      </c>
      <c r="B2016" s="5" t="s">
        <v>115</v>
      </c>
      <c r="C2016" s="5" t="s">
        <v>55</v>
      </c>
      <c r="D2016" s="5" t="s">
        <v>33</v>
      </c>
      <c r="E2016" s="16">
        <v>2029.26</v>
      </c>
      <c r="F2016" s="16">
        <v>1504.91</v>
      </c>
      <c r="G2016" s="8"/>
      <c r="H2016" s="9"/>
      <c r="I2016" s="9"/>
      <c r="J2016" s="17">
        <f>E2016-F2016</f>
        <v>524.3499999999999</v>
      </c>
      <c r="K2016" s="9"/>
      <c r="L2016" s="9"/>
      <c r="M2016" s="9"/>
    </row>
    <row r="2017" spans="1:13" ht="12.75">
      <c r="A2017" s="1" t="s">
        <v>13</v>
      </c>
      <c r="B2017" s="5" t="s">
        <v>115</v>
      </c>
      <c r="C2017" s="5" t="s">
        <v>55</v>
      </c>
      <c r="D2017" s="5" t="s">
        <v>37</v>
      </c>
      <c r="E2017" s="16">
        <v>454346.98</v>
      </c>
      <c r="F2017" s="16">
        <v>334936.23</v>
      </c>
      <c r="G2017" s="8"/>
      <c r="H2017" s="9"/>
      <c r="I2017" s="9"/>
      <c r="J2017" s="17">
        <f>E2017-F2017</f>
        <v>119410.75</v>
      </c>
      <c r="K2017" s="9"/>
      <c r="L2017" s="9"/>
      <c r="M2017" s="9"/>
    </row>
    <row r="2018" spans="2:13" ht="12.75">
      <c r="B2018" s="5"/>
      <c r="C2018" s="5"/>
      <c r="D2018" s="10" t="s">
        <v>38</v>
      </c>
      <c r="E2018" s="11">
        <f>E1999+E2000+E2001+E2002+E2003+E2004+E2006+E2007+E2008+E2009+E2012+E2016</f>
        <v>82777.02</v>
      </c>
      <c r="F2018" s="11">
        <f>F1999+F2000+F2001+F2002+F2003+F2004+F2006+F2007+F2008+F2009+F2012+F2016</f>
        <v>61425.79000000001</v>
      </c>
      <c r="G2018" s="8"/>
      <c r="H2018" s="9"/>
      <c r="I2018" s="9"/>
      <c r="J2018" s="17">
        <f>E2018-F2018</f>
        <v>21351.229999999996</v>
      </c>
      <c r="K2018" s="9"/>
      <c r="L2018" s="9"/>
      <c r="M2018" s="9"/>
    </row>
    <row r="2019" spans="2:13" ht="12.75">
      <c r="B2019" s="5"/>
      <c r="C2019" s="5"/>
      <c r="D2019" s="10" t="s">
        <v>51</v>
      </c>
      <c r="E2019" s="11">
        <f>E2018+E2011+E2010</f>
        <v>136515.84</v>
      </c>
      <c r="F2019" s="11">
        <f>F2018+F2011+F2010</f>
        <v>101294.93000000001</v>
      </c>
      <c r="G2019" s="8"/>
      <c r="H2019" s="9"/>
      <c r="I2019" s="9"/>
      <c r="J2019" s="17">
        <f>E2019-F2019</f>
        <v>35220.90999999999</v>
      </c>
      <c r="K2019" s="9"/>
      <c r="L2019" s="9"/>
      <c r="M2019" s="9"/>
    </row>
    <row r="2020" spans="1:13" ht="12.75">
      <c r="A2020" s="1" t="s">
        <v>13</v>
      </c>
      <c r="B2020" s="5" t="s">
        <v>115</v>
      </c>
      <c r="C2020" s="5" t="s">
        <v>56</v>
      </c>
      <c r="D2020" s="5" t="s">
        <v>16</v>
      </c>
      <c r="E2020" s="16">
        <v>12168.3</v>
      </c>
      <c r="F2020" s="16">
        <v>7215.1</v>
      </c>
      <c r="G2020" s="8"/>
      <c r="H2020" s="9"/>
      <c r="I2020" s="9"/>
      <c r="J2020" s="17">
        <f>E2020-F2020</f>
        <v>4953.199999999999</v>
      </c>
      <c r="K2020" s="9"/>
      <c r="L2020" s="9"/>
      <c r="M2020" s="9"/>
    </row>
    <row r="2021" spans="1:13" ht="12.75">
      <c r="A2021" s="1" t="s">
        <v>13</v>
      </c>
      <c r="B2021" s="5" t="s">
        <v>115</v>
      </c>
      <c r="C2021" s="5" t="s">
        <v>56</v>
      </c>
      <c r="D2021" s="5" t="s">
        <v>49</v>
      </c>
      <c r="E2021" s="16">
        <v>1160.4</v>
      </c>
      <c r="F2021" s="16">
        <v>688.21</v>
      </c>
      <c r="G2021" s="8"/>
      <c r="H2021" s="9"/>
      <c r="I2021" s="9"/>
      <c r="J2021" s="17">
        <f>E2021-F2021</f>
        <v>472.19000000000005</v>
      </c>
      <c r="K2021" s="9"/>
      <c r="L2021" s="9"/>
      <c r="M2021" s="9"/>
    </row>
    <row r="2022" spans="1:13" ht="12.75">
      <c r="A2022" s="1" t="s">
        <v>13</v>
      </c>
      <c r="B2022" s="5" t="s">
        <v>115</v>
      </c>
      <c r="C2022" s="5" t="s">
        <v>56</v>
      </c>
      <c r="D2022" s="5" t="s">
        <v>50</v>
      </c>
      <c r="E2022" s="16">
        <v>1624.75</v>
      </c>
      <c r="F2022" s="16">
        <v>964.6</v>
      </c>
      <c r="G2022" s="8"/>
      <c r="H2022" s="9"/>
      <c r="I2022" s="9"/>
      <c r="J2022" s="17">
        <f>E2022-F2022</f>
        <v>660.15</v>
      </c>
      <c r="K2022" s="9"/>
      <c r="L2022" s="9"/>
      <c r="M2022" s="9"/>
    </row>
    <row r="2023" spans="1:13" ht="12.75">
      <c r="A2023" s="1" t="s">
        <v>13</v>
      </c>
      <c r="B2023" s="5" t="s">
        <v>115</v>
      </c>
      <c r="C2023" s="5" t="s">
        <v>56</v>
      </c>
      <c r="D2023" s="5" t="s">
        <v>17</v>
      </c>
      <c r="E2023" s="16">
        <v>3348.6</v>
      </c>
      <c r="F2023" s="16">
        <v>1985.6</v>
      </c>
      <c r="G2023" s="8"/>
      <c r="H2023" s="9"/>
      <c r="I2023" s="9"/>
      <c r="J2023" s="17">
        <f>E2023-F2023</f>
        <v>1363</v>
      </c>
      <c r="K2023" s="9"/>
      <c r="L2023" s="9"/>
      <c r="M2023" s="9"/>
    </row>
    <row r="2024" spans="1:13" ht="12.75">
      <c r="A2024" s="1" t="s">
        <v>13</v>
      </c>
      <c r="B2024" s="5" t="s">
        <v>115</v>
      </c>
      <c r="C2024" s="5" t="s">
        <v>56</v>
      </c>
      <c r="D2024" s="5" t="s">
        <v>18</v>
      </c>
      <c r="E2024" s="16">
        <v>3216.06</v>
      </c>
      <c r="F2024" s="16">
        <v>1906.62</v>
      </c>
      <c r="G2024" s="8"/>
      <c r="H2024" s="9"/>
      <c r="I2024" s="9"/>
      <c r="J2024" s="17">
        <f>E2024-F2024</f>
        <v>1309.44</v>
      </c>
      <c r="K2024" s="9"/>
      <c r="L2024" s="9"/>
      <c r="M2024" s="9"/>
    </row>
    <row r="2025" spans="1:13" ht="12.75">
      <c r="A2025" s="1" t="s">
        <v>13</v>
      </c>
      <c r="B2025" s="5" t="s">
        <v>115</v>
      </c>
      <c r="C2025" s="5" t="s">
        <v>56</v>
      </c>
      <c r="D2025" s="5" t="s">
        <v>19</v>
      </c>
      <c r="E2025" s="16">
        <v>1558.5</v>
      </c>
      <c r="F2025" s="16">
        <v>925.2</v>
      </c>
      <c r="G2025" s="8"/>
      <c r="H2025" s="9"/>
      <c r="I2025" s="9"/>
      <c r="J2025" s="17">
        <f>E2025-F2025</f>
        <v>633.3</v>
      </c>
      <c r="K2025" s="9"/>
      <c r="L2025" s="9"/>
      <c r="M2025" s="9"/>
    </row>
    <row r="2026" spans="1:13" ht="12.75">
      <c r="A2026" s="1" t="s">
        <v>13</v>
      </c>
      <c r="B2026" s="5" t="s">
        <v>115</v>
      </c>
      <c r="C2026" s="5" t="s">
        <v>56</v>
      </c>
      <c r="D2026" s="5" t="s">
        <v>21</v>
      </c>
      <c r="E2026" s="16">
        <v>41995.49</v>
      </c>
      <c r="F2026" s="16">
        <v>22132.58</v>
      </c>
      <c r="G2026" s="8"/>
      <c r="H2026" s="9"/>
      <c r="I2026" s="9"/>
      <c r="J2026" s="17">
        <f>E2026-F2026</f>
        <v>19862.909999999996</v>
      </c>
      <c r="K2026" s="9">
        <f>K2035</f>
        <v>1135.68</v>
      </c>
      <c r="L2026" s="9"/>
      <c r="M2026" s="9"/>
    </row>
    <row r="2027" spans="1:13" ht="12.75">
      <c r="A2027" s="1" t="s">
        <v>13</v>
      </c>
      <c r="B2027" s="5" t="s">
        <v>115</v>
      </c>
      <c r="C2027" s="5" t="s">
        <v>56</v>
      </c>
      <c r="D2027" s="5" t="s">
        <v>22</v>
      </c>
      <c r="E2027" s="16">
        <v>1724.1</v>
      </c>
      <c r="F2027" s="16">
        <v>1021.16</v>
      </c>
      <c r="G2027" s="8"/>
      <c r="H2027" s="9"/>
      <c r="I2027" s="9"/>
      <c r="J2027" s="17">
        <f>E2027-F2027</f>
        <v>702.9399999999999</v>
      </c>
      <c r="K2027" s="9"/>
      <c r="L2027" s="9"/>
      <c r="M2027" s="9"/>
    </row>
    <row r="2028" spans="1:13" ht="12.75">
      <c r="A2028" s="1" t="s">
        <v>13</v>
      </c>
      <c r="B2028" s="5" t="s">
        <v>115</v>
      </c>
      <c r="C2028" s="5" t="s">
        <v>56</v>
      </c>
      <c r="D2028" s="5" t="s">
        <v>23</v>
      </c>
      <c r="E2028" s="16">
        <v>7526.28</v>
      </c>
      <c r="F2028" s="16">
        <v>4462.07</v>
      </c>
      <c r="G2028" s="8"/>
      <c r="H2028" s="9"/>
      <c r="I2028" s="9"/>
      <c r="J2028" s="17">
        <f>E2028-F2028</f>
        <v>3064.21</v>
      </c>
      <c r="K2028" s="9"/>
      <c r="L2028" s="9"/>
      <c r="M2028" s="9"/>
    </row>
    <row r="2029" spans="1:13" ht="12.75">
      <c r="A2029" s="1" t="s">
        <v>13</v>
      </c>
      <c r="B2029" s="5" t="s">
        <v>115</v>
      </c>
      <c r="C2029" s="5" t="s">
        <v>56</v>
      </c>
      <c r="D2029" s="5" t="s">
        <v>24</v>
      </c>
      <c r="E2029" s="16">
        <v>33.18</v>
      </c>
      <c r="F2029" s="16">
        <v>22.31</v>
      </c>
      <c r="G2029" s="8"/>
      <c r="H2029" s="9"/>
      <c r="I2029" s="9"/>
      <c r="J2029" s="17">
        <f>E2029-F2029</f>
        <v>10.870000000000001</v>
      </c>
      <c r="K2029" s="9"/>
      <c r="L2029" s="9"/>
      <c r="M2029" s="9"/>
    </row>
    <row r="2030" spans="1:13" ht="12.75">
      <c r="A2030" s="1" t="s">
        <v>13</v>
      </c>
      <c r="B2030" s="5" t="s">
        <v>115</v>
      </c>
      <c r="C2030" s="5" t="s">
        <v>56</v>
      </c>
      <c r="D2030" s="5" t="s">
        <v>25</v>
      </c>
      <c r="E2030" s="16">
        <v>32260.68</v>
      </c>
      <c r="F2030" s="16">
        <v>19128.82</v>
      </c>
      <c r="G2030" s="8"/>
      <c r="H2030" s="9"/>
      <c r="I2030" s="9"/>
      <c r="J2030" s="17">
        <f>E2030-F2030</f>
        <v>13131.86</v>
      </c>
      <c r="K2030" s="9"/>
      <c r="L2030" s="9"/>
      <c r="M2030" s="9"/>
    </row>
    <row r="2031" spans="1:13" ht="12.75">
      <c r="A2031" s="1" t="s">
        <v>13</v>
      </c>
      <c r="B2031" s="5" t="s">
        <v>115</v>
      </c>
      <c r="C2031" s="5" t="s">
        <v>56</v>
      </c>
      <c r="D2031" s="10" t="s">
        <v>26</v>
      </c>
      <c r="E2031" s="11">
        <v>21617.63</v>
      </c>
      <c r="F2031" s="11">
        <v>12816.6</v>
      </c>
      <c r="G2031" s="8">
        <v>50969.01</v>
      </c>
      <c r="H2031" s="17">
        <f>E2031-G2031</f>
        <v>-29351.38</v>
      </c>
      <c r="I2031" s="9"/>
      <c r="J2031" s="17">
        <f>E2031-F2031</f>
        <v>8801.03</v>
      </c>
      <c r="K2031" s="9"/>
      <c r="L2031" s="9"/>
      <c r="M2031" s="9"/>
    </row>
    <row r="2032" spans="1:13" ht="12.75">
      <c r="A2032" s="1" t="s">
        <v>13</v>
      </c>
      <c r="B2032" s="5" t="s">
        <v>115</v>
      </c>
      <c r="C2032" s="18" t="s">
        <v>56</v>
      </c>
      <c r="D2032" s="18" t="s">
        <v>28</v>
      </c>
      <c r="E2032" s="19">
        <v>23839.37</v>
      </c>
      <c r="F2032" s="19">
        <v>14131.38</v>
      </c>
      <c r="G2032" s="8"/>
      <c r="H2032" s="9"/>
      <c r="I2032" s="9"/>
      <c r="J2032" s="17">
        <f>E2032-F2032</f>
        <v>9707.99</v>
      </c>
      <c r="K2032" s="9"/>
      <c r="L2032" s="9"/>
      <c r="M2032" s="9"/>
    </row>
    <row r="2033" spans="1:13" ht="12.75">
      <c r="A2033" s="1" t="s">
        <v>13</v>
      </c>
      <c r="B2033" s="5" t="s">
        <v>115</v>
      </c>
      <c r="C2033" s="5" t="s">
        <v>56</v>
      </c>
      <c r="D2033" s="5" t="s">
        <v>54</v>
      </c>
      <c r="E2033" s="16">
        <v>11903.11</v>
      </c>
      <c r="F2033" s="16">
        <v>7057.13</v>
      </c>
      <c r="G2033" s="8"/>
      <c r="H2033" s="9"/>
      <c r="I2033" s="9"/>
      <c r="J2033" s="17">
        <f>E2033-F2033</f>
        <v>4845.9800000000005</v>
      </c>
      <c r="K2033" s="9"/>
      <c r="L2033" s="9"/>
      <c r="M2033" s="9"/>
    </row>
    <row r="2034" spans="1:13" ht="12.75">
      <c r="A2034" s="1" t="s">
        <v>13</v>
      </c>
      <c r="B2034" s="5" t="s">
        <v>115</v>
      </c>
      <c r="C2034" s="5" t="s">
        <v>56</v>
      </c>
      <c r="D2034" s="5" t="s">
        <v>29</v>
      </c>
      <c r="E2034" s="16">
        <v>255.29</v>
      </c>
      <c r="F2034" s="16">
        <v>151.02</v>
      </c>
      <c r="G2034" s="8"/>
      <c r="H2034" s="9"/>
      <c r="I2034" s="9"/>
      <c r="J2034" s="17">
        <f>E2034-F2034</f>
        <v>104.26999999999998</v>
      </c>
      <c r="K2034" s="9"/>
      <c r="L2034" s="9"/>
      <c r="M2034" s="9"/>
    </row>
    <row r="2035" spans="1:13" ht="12.75">
      <c r="A2035" s="1" t="s">
        <v>13</v>
      </c>
      <c r="B2035" s="5" t="s">
        <v>115</v>
      </c>
      <c r="C2035" s="5" t="s">
        <v>56</v>
      </c>
      <c r="D2035" s="5" t="s">
        <v>30</v>
      </c>
      <c r="E2035" s="16">
        <v>24802.84</v>
      </c>
      <c r="F2035" s="16">
        <v>13073.53</v>
      </c>
      <c r="G2035" s="8"/>
      <c r="H2035" s="9"/>
      <c r="I2035" s="9"/>
      <c r="J2035" s="17">
        <f>E2035-F2035</f>
        <v>11729.31</v>
      </c>
      <c r="K2035" s="9">
        <f>94.64*12</f>
        <v>1135.68</v>
      </c>
      <c r="L2035" s="9"/>
      <c r="M2035" s="9"/>
    </row>
    <row r="2036" spans="1:13" ht="12.75">
      <c r="A2036" s="1" t="s">
        <v>13</v>
      </c>
      <c r="B2036" s="5" t="s">
        <v>115</v>
      </c>
      <c r="C2036" s="5" t="s">
        <v>56</v>
      </c>
      <c r="D2036" s="5" t="s">
        <v>31</v>
      </c>
      <c r="E2036" s="16">
        <v>220870.86</v>
      </c>
      <c r="F2036" s="16">
        <v>122131.83</v>
      </c>
      <c r="G2036" s="8"/>
      <c r="H2036" s="9"/>
      <c r="I2036" s="9"/>
      <c r="J2036" s="17">
        <f>E2036-F2036</f>
        <v>98739.02999999998</v>
      </c>
      <c r="K2036" s="9"/>
      <c r="L2036" s="9"/>
      <c r="M2036" s="9"/>
    </row>
    <row r="2037" spans="1:13" ht="12.75">
      <c r="A2037" s="1" t="s">
        <v>13</v>
      </c>
      <c r="B2037" s="5" t="s">
        <v>115</v>
      </c>
      <c r="C2037" s="5" t="s">
        <v>56</v>
      </c>
      <c r="D2037" s="5" t="s">
        <v>33</v>
      </c>
      <c r="E2037" s="16">
        <v>1923.18</v>
      </c>
      <c r="F2037" s="16">
        <v>1139.65</v>
      </c>
      <c r="G2037" s="8"/>
      <c r="H2037" s="9"/>
      <c r="I2037" s="9"/>
      <c r="J2037" s="17">
        <f>E2037-F2037</f>
        <v>783.53</v>
      </c>
      <c r="K2037" s="9"/>
      <c r="L2037" s="9"/>
      <c r="M2037" s="9"/>
    </row>
    <row r="2038" spans="1:13" ht="12.75">
      <c r="A2038" s="1" t="s">
        <v>13</v>
      </c>
      <c r="B2038" s="5" t="s">
        <v>115</v>
      </c>
      <c r="C2038" s="5" t="s">
        <v>56</v>
      </c>
      <c r="D2038" s="5" t="s">
        <v>37</v>
      </c>
      <c r="E2038" s="16">
        <v>411828.62</v>
      </c>
      <c r="F2038" s="16">
        <v>230953.41</v>
      </c>
      <c r="G2038" s="8"/>
      <c r="H2038" s="9"/>
      <c r="I2038" s="9"/>
      <c r="J2038" s="17">
        <f>E2038-F2038</f>
        <v>180875.21</v>
      </c>
      <c r="K2038" s="9"/>
      <c r="L2038" s="9"/>
      <c r="M2038" s="9"/>
    </row>
    <row r="2039" spans="2:13" ht="12.75">
      <c r="B2039" s="5"/>
      <c r="C2039" s="5"/>
      <c r="D2039" s="10" t="s">
        <v>38</v>
      </c>
      <c r="E2039" s="11">
        <f>E2020+E2021+E2022+E2023+E2024+E2025+E2027+E2028+E2029+E2030+E2033+E2037</f>
        <v>78447.13999999998</v>
      </c>
      <c r="F2039" s="11">
        <f>F2020+F2021+F2022+F2023+F2024+F2025+F2027+F2028+F2029+F2030+F2033+F2037</f>
        <v>46516.47</v>
      </c>
      <c r="G2039" s="8"/>
      <c r="H2039" s="9"/>
      <c r="I2039" s="9"/>
      <c r="J2039" s="17">
        <f>E2039-F2039</f>
        <v>31930.669999999984</v>
      </c>
      <c r="K2039" s="9"/>
      <c r="L2039" s="9"/>
      <c r="M2039" s="9"/>
    </row>
    <row r="2040" spans="2:13" ht="12.75">
      <c r="B2040" s="5"/>
      <c r="C2040" s="5"/>
      <c r="D2040" s="10" t="s">
        <v>51</v>
      </c>
      <c r="E2040" s="11">
        <f>E2039+E2032+E2031</f>
        <v>123904.13999999998</v>
      </c>
      <c r="F2040" s="11">
        <f>F2039+F2032+F2031</f>
        <v>73464.45</v>
      </c>
      <c r="G2040" s="8"/>
      <c r="H2040" s="9"/>
      <c r="I2040" s="9"/>
      <c r="J2040" s="17">
        <f>E2040-F2040</f>
        <v>50439.68999999999</v>
      </c>
      <c r="K2040" s="9"/>
      <c r="L2040" s="9"/>
      <c r="M2040" s="9"/>
    </row>
    <row r="2041" spans="1:13" ht="12.75">
      <c r="A2041" s="1" t="s">
        <v>13</v>
      </c>
      <c r="B2041" s="5" t="s">
        <v>115</v>
      </c>
      <c r="C2041" s="5" t="s">
        <v>57</v>
      </c>
      <c r="D2041" s="5" t="s">
        <v>16</v>
      </c>
      <c r="E2041" s="16">
        <v>12731.94</v>
      </c>
      <c r="F2041" s="16">
        <v>8274.64</v>
      </c>
      <c r="G2041" s="8"/>
      <c r="H2041" s="9"/>
      <c r="I2041" s="9"/>
      <c r="J2041" s="17">
        <f>E2041-F2041</f>
        <v>4457.300000000001</v>
      </c>
      <c r="K2041" s="9"/>
      <c r="L2041" s="9"/>
      <c r="M2041" s="9"/>
    </row>
    <row r="2042" spans="1:13" ht="12.75">
      <c r="A2042" s="1" t="s">
        <v>13</v>
      </c>
      <c r="B2042" s="5" t="s">
        <v>115</v>
      </c>
      <c r="C2042" s="5" t="s">
        <v>57</v>
      </c>
      <c r="D2042" s="5" t="s">
        <v>49</v>
      </c>
      <c r="E2042" s="16">
        <v>1214.28</v>
      </c>
      <c r="F2042" s="16">
        <v>789.32</v>
      </c>
      <c r="G2042" s="8"/>
      <c r="H2042" s="9"/>
      <c r="I2042" s="9"/>
      <c r="J2042" s="17">
        <f>E2042-F2042</f>
        <v>424.9599999999999</v>
      </c>
      <c r="K2042" s="9"/>
      <c r="L2042" s="9"/>
      <c r="M2042" s="9"/>
    </row>
    <row r="2043" spans="1:13" ht="12.75">
      <c r="A2043" s="1" t="s">
        <v>13</v>
      </c>
      <c r="B2043" s="5" t="s">
        <v>115</v>
      </c>
      <c r="C2043" s="5" t="s">
        <v>57</v>
      </c>
      <c r="D2043" s="5" t="s">
        <v>50</v>
      </c>
      <c r="E2043" s="16">
        <v>1700.16</v>
      </c>
      <c r="F2043" s="16">
        <v>1106.5</v>
      </c>
      <c r="G2043" s="8"/>
      <c r="H2043" s="9"/>
      <c r="I2043" s="9"/>
      <c r="J2043" s="17">
        <f>E2043-F2043</f>
        <v>593.6600000000001</v>
      </c>
      <c r="K2043" s="9"/>
      <c r="L2043" s="9"/>
      <c r="M2043" s="9"/>
    </row>
    <row r="2044" spans="1:13" ht="12.75">
      <c r="A2044" s="1" t="s">
        <v>13</v>
      </c>
      <c r="B2044" s="5" t="s">
        <v>115</v>
      </c>
      <c r="C2044" s="5" t="s">
        <v>57</v>
      </c>
      <c r="D2044" s="5" t="s">
        <v>17</v>
      </c>
      <c r="E2044" s="16">
        <v>3504</v>
      </c>
      <c r="F2044" s="16">
        <v>2277.41</v>
      </c>
      <c r="G2044" s="8"/>
      <c r="H2044" s="9"/>
      <c r="I2044" s="9"/>
      <c r="J2044" s="17">
        <f>E2044-F2044</f>
        <v>1226.5900000000001</v>
      </c>
      <c r="K2044" s="9"/>
      <c r="L2044" s="9"/>
      <c r="M2044" s="9"/>
    </row>
    <row r="2045" spans="1:13" ht="12.75">
      <c r="A2045" s="1" t="s">
        <v>13</v>
      </c>
      <c r="B2045" s="5" t="s">
        <v>115</v>
      </c>
      <c r="C2045" s="5" t="s">
        <v>57</v>
      </c>
      <c r="D2045" s="5" t="s">
        <v>18</v>
      </c>
      <c r="E2045" s="16">
        <v>3365.28</v>
      </c>
      <c r="F2045" s="16">
        <v>2186.82</v>
      </c>
      <c r="G2045" s="8"/>
      <c r="H2045" s="9"/>
      <c r="I2045" s="9"/>
      <c r="J2045" s="17">
        <f>E2045-F2045</f>
        <v>1178.46</v>
      </c>
      <c r="K2045" s="9"/>
      <c r="L2045" s="9"/>
      <c r="M2045" s="9"/>
    </row>
    <row r="2046" spans="1:13" ht="12.75">
      <c r="A2046" s="1" t="s">
        <v>13</v>
      </c>
      <c r="B2046" s="5" t="s">
        <v>115</v>
      </c>
      <c r="C2046" s="5" t="s">
        <v>57</v>
      </c>
      <c r="D2046" s="5" t="s">
        <v>19</v>
      </c>
      <c r="E2046" s="16">
        <v>1630.56</v>
      </c>
      <c r="F2046" s="16">
        <v>1061.08</v>
      </c>
      <c r="G2046" s="8"/>
      <c r="H2046" s="9"/>
      <c r="I2046" s="9"/>
      <c r="J2046" s="17">
        <f>E2046-F2046</f>
        <v>569.48</v>
      </c>
      <c r="K2046" s="9"/>
      <c r="L2046" s="9"/>
      <c r="M2046" s="9"/>
    </row>
    <row r="2047" spans="1:13" ht="12.75">
      <c r="A2047" s="1" t="s">
        <v>13</v>
      </c>
      <c r="B2047" s="5" t="s">
        <v>115</v>
      </c>
      <c r="C2047" s="5" t="s">
        <v>57</v>
      </c>
      <c r="D2047" s="5" t="s">
        <v>21</v>
      </c>
      <c r="E2047" s="16">
        <v>61482.41</v>
      </c>
      <c r="F2047" s="16">
        <v>38662.43</v>
      </c>
      <c r="G2047" s="8"/>
      <c r="H2047" s="9"/>
      <c r="I2047" s="9"/>
      <c r="J2047" s="17">
        <f>E2047-F2047</f>
        <v>22819.980000000003</v>
      </c>
      <c r="K2047" s="9">
        <f>K2056</f>
        <v>1655.28</v>
      </c>
      <c r="L2047" s="9"/>
      <c r="M2047" s="9"/>
    </row>
    <row r="2048" spans="1:13" ht="12.75">
      <c r="A2048" s="1" t="s">
        <v>13</v>
      </c>
      <c r="B2048" s="5" t="s">
        <v>115</v>
      </c>
      <c r="C2048" s="5" t="s">
        <v>57</v>
      </c>
      <c r="D2048" s="5" t="s">
        <v>22</v>
      </c>
      <c r="E2048" s="16">
        <v>1804.32</v>
      </c>
      <c r="F2048" s="16">
        <v>1171.17</v>
      </c>
      <c r="G2048" s="8"/>
      <c r="H2048" s="9"/>
      <c r="I2048" s="9"/>
      <c r="J2048" s="17">
        <f>E2048-F2048</f>
        <v>633.1499999999999</v>
      </c>
      <c r="K2048" s="9"/>
      <c r="L2048" s="9"/>
      <c r="M2048" s="9"/>
    </row>
    <row r="2049" spans="1:13" ht="12.75">
      <c r="A2049" s="1" t="s">
        <v>13</v>
      </c>
      <c r="B2049" s="5" t="s">
        <v>115</v>
      </c>
      <c r="C2049" s="5" t="s">
        <v>57</v>
      </c>
      <c r="D2049" s="5" t="s">
        <v>23</v>
      </c>
      <c r="E2049" s="16">
        <v>7875.24</v>
      </c>
      <c r="F2049" s="16">
        <v>5117.49</v>
      </c>
      <c r="G2049" s="8"/>
      <c r="H2049" s="9"/>
      <c r="I2049" s="9"/>
      <c r="J2049" s="17">
        <f>E2049-F2049</f>
        <v>2757.75</v>
      </c>
      <c r="K2049" s="9"/>
      <c r="L2049" s="9"/>
      <c r="M2049" s="9"/>
    </row>
    <row r="2050" spans="1:13" ht="12.75">
      <c r="A2050" s="1" t="s">
        <v>13</v>
      </c>
      <c r="B2050" s="5" t="s">
        <v>115</v>
      </c>
      <c r="C2050" s="5" t="s">
        <v>57</v>
      </c>
      <c r="D2050" s="5" t="s">
        <v>24</v>
      </c>
      <c r="E2050" s="16">
        <v>34.8</v>
      </c>
      <c r="F2050" s="16">
        <v>26.03</v>
      </c>
      <c r="G2050" s="8"/>
      <c r="H2050" s="9"/>
      <c r="I2050" s="9"/>
      <c r="J2050" s="17">
        <f>E2050-F2050</f>
        <v>8.769999999999996</v>
      </c>
      <c r="K2050" s="9"/>
      <c r="L2050" s="9"/>
      <c r="M2050" s="9"/>
    </row>
    <row r="2051" spans="1:13" ht="12.75">
      <c r="A2051" s="1" t="s">
        <v>13</v>
      </c>
      <c r="B2051" s="5" t="s">
        <v>115</v>
      </c>
      <c r="C2051" s="5" t="s">
        <v>57</v>
      </c>
      <c r="D2051" s="5" t="s">
        <v>25</v>
      </c>
      <c r="E2051" s="16">
        <v>33755.46</v>
      </c>
      <c r="F2051" s="16">
        <v>21938.63</v>
      </c>
      <c r="G2051" s="8"/>
      <c r="H2051" s="9"/>
      <c r="I2051" s="9"/>
      <c r="J2051" s="17">
        <f>E2051-F2051</f>
        <v>11816.829999999998</v>
      </c>
      <c r="K2051" s="9"/>
      <c r="L2051" s="9"/>
      <c r="M2051" s="9"/>
    </row>
    <row r="2052" spans="1:13" ht="12.75">
      <c r="A2052" s="1" t="s">
        <v>13</v>
      </c>
      <c r="B2052" s="5" t="s">
        <v>115</v>
      </c>
      <c r="C2052" s="5" t="s">
        <v>57</v>
      </c>
      <c r="D2052" s="10" t="s">
        <v>26</v>
      </c>
      <c r="E2052" s="11">
        <v>22619.22</v>
      </c>
      <c r="F2052" s="11">
        <v>14698.97</v>
      </c>
      <c r="G2052" s="8">
        <v>14012.76</v>
      </c>
      <c r="H2052" s="17">
        <f>E2052-G2052</f>
        <v>8606.460000000001</v>
      </c>
      <c r="I2052" s="9"/>
      <c r="J2052" s="17">
        <f>E2052-F2052</f>
        <v>7920.250000000002</v>
      </c>
      <c r="K2052" s="9"/>
      <c r="L2052" s="9"/>
      <c r="M2052" s="9"/>
    </row>
    <row r="2053" spans="1:13" ht="12.75">
      <c r="A2053" s="1" t="s">
        <v>13</v>
      </c>
      <c r="B2053" s="5" t="s">
        <v>115</v>
      </c>
      <c r="C2053" s="18" t="s">
        <v>57</v>
      </c>
      <c r="D2053" s="18" t="s">
        <v>28</v>
      </c>
      <c r="E2053" s="19">
        <v>24943.5</v>
      </c>
      <c r="F2053" s="19">
        <v>16206.17</v>
      </c>
      <c r="G2053" s="8"/>
      <c r="H2053" s="9"/>
      <c r="I2053" s="9"/>
      <c r="J2053" s="17">
        <f>E2053-F2053</f>
        <v>8737.33</v>
      </c>
      <c r="K2053" s="9"/>
      <c r="L2053" s="9"/>
      <c r="M2053" s="9"/>
    </row>
    <row r="2054" spans="1:13" ht="12.75">
      <c r="A2054" s="1" t="s">
        <v>13</v>
      </c>
      <c r="B2054" s="5" t="s">
        <v>115</v>
      </c>
      <c r="C2054" s="5" t="s">
        <v>57</v>
      </c>
      <c r="D2054" s="5" t="s">
        <v>54</v>
      </c>
      <c r="E2054" s="16">
        <v>12454.62</v>
      </c>
      <c r="F2054" s="16">
        <v>8093.58</v>
      </c>
      <c r="G2054" s="8"/>
      <c r="H2054" s="9"/>
      <c r="I2054" s="9"/>
      <c r="J2054" s="17">
        <f>E2054-F2054</f>
        <v>4361.040000000001</v>
      </c>
      <c r="K2054" s="9"/>
      <c r="L2054" s="9"/>
      <c r="M2054" s="9"/>
    </row>
    <row r="2055" spans="1:13" ht="12.75">
      <c r="A2055" s="1" t="s">
        <v>13</v>
      </c>
      <c r="B2055" s="5" t="s">
        <v>115</v>
      </c>
      <c r="C2055" s="5" t="s">
        <v>57</v>
      </c>
      <c r="D2055" s="5" t="s">
        <v>29</v>
      </c>
      <c r="E2055" s="16">
        <v>255.18</v>
      </c>
      <c r="F2055" s="16">
        <v>165.31</v>
      </c>
      <c r="G2055" s="8"/>
      <c r="H2055" s="9"/>
      <c r="I2055" s="9"/>
      <c r="J2055" s="17">
        <f>E2055-F2055</f>
        <v>89.87</v>
      </c>
      <c r="K2055" s="9"/>
      <c r="L2055" s="9"/>
      <c r="M2055" s="9"/>
    </row>
    <row r="2056" spans="1:13" ht="12.75">
      <c r="A2056" s="1" t="s">
        <v>13</v>
      </c>
      <c r="B2056" s="5" t="s">
        <v>115</v>
      </c>
      <c r="C2056" s="5" t="s">
        <v>57</v>
      </c>
      <c r="D2056" s="5" t="s">
        <v>30</v>
      </c>
      <c r="E2056" s="16">
        <v>36310.97</v>
      </c>
      <c r="F2056" s="16">
        <v>22835.71</v>
      </c>
      <c r="G2056" s="8"/>
      <c r="H2056" s="9"/>
      <c r="I2056" s="9"/>
      <c r="J2056" s="17">
        <f>E2056-F2056</f>
        <v>13475.260000000002</v>
      </c>
      <c r="K2056" s="9">
        <f>137.94*12</f>
        <v>1655.28</v>
      </c>
      <c r="L2056" s="9"/>
      <c r="M2056" s="9"/>
    </row>
    <row r="2057" spans="1:13" ht="12.75">
      <c r="A2057" s="1" t="s">
        <v>13</v>
      </c>
      <c r="B2057" s="5" t="s">
        <v>115</v>
      </c>
      <c r="C2057" s="5" t="s">
        <v>57</v>
      </c>
      <c r="D2057" s="5" t="s">
        <v>31</v>
      </c>
      <c r="E2057" s="16">
        <v>227150.82</v>
      </c>
      <c r="F2057" s="16">
        <v>138913.14</v>
      </c>
      <c r="G2057" s="8"/>
      <c r="H2057" s="9"/>
      <c r="I2057" s="9"/>
      <c r="J2057" s="17">
        <f>E2057-F2057</f>
        <v>88237.68</v>
      </c>
      <c r="K2057" s="9"/>
      <c r="L2057" s="9"/>
      <c r="M2057" s="9"/>
    </row>
    <row r="2058" spans="1:13" ht="12.75">
      <c r="A2058" s="1" t="s">
        <v>13</v>
      </c>
      <c r="B2058" s="5" t="s">
        <v>115</v>
      </c>
      <c r="C2058" s="5" t="s">
        <v>57</v>
      </c>
      <c r="D2058" s="5" t="s">
        <v>33</v>
      </c>
      <c r="E2058" s="16">
        <v>2012.16</v>
      </c>
      <c r="F2058" s="16">
        <v>1306.8</v>
      </c>
      <c r="G2058" s="8"/>
      <c r="H2058" s="9"/>
      <c r="I2058" s="9"/>
      <c r="J2058" s="17">
        <f>E2058-F2058</f>
        <v>705.3600000000001</v>
      </c>
      <c r="K2058" s="9"/>
      <c r="L2058" s="9"/>
      <c r="M2058" s="9"/>
    </row>
    <row r="2059" spans="1:13" ht="12.75">
      <c r="A2059" s="1" t="s">
        <v>13</v>
      </c>
      <c r="B2059" s="5" t="s">
        <v>115</v>
      </c>
      <c r="C2059" s="5" t="s">
        <v>57</v>
      </c>
      <c r="D2059" s="5" t="s">
        <v>37</v>
      </c>
      <c r="E2059" s="16">
        <v>454844.92</v>
      </c>
      <c r="F2059" s="16">
        <v>284831.2</v>
      </c>
      <c r="G2059" s="8"/>
      <c r="H2059" s="9"/>
      <c r="I2059" s="9"/>
      <c r="J2059" s="17">
        <f>E2059-F2059</f>
        <v>170013.71999999997</v>
      </c>
      <c r="K2059" s="9"/>
      <c r="L2059" s="9"/>
      <c r="M2059" s="9"/>
    </row>
    <row r="2060" spans="2:13" ht="12.75">
      <c r="B2060" s="5"/>
      <c r="C2060" s="5"/>
      <c r="D2060" s="10" t="s">
        <v>38</v>
      </c>
      <c r="E2060" s="11">
        <f>E2041+E2042+E2043+E2044+E2045+E2046+E2048+E2049+E2050+E2051+E2054+E2058</f>
        <v>82082.82</v>
      </c>
      <c r="F2060" s="11">
        <f>F2041+F2042+F2043+F2044+F2045+F2046+F2048+F2049+F2050+F2051+F2054+F2058</f>
        <v>53349.47</v>
      </c>
      <c r="G2060" s="8"/>
      <c r="H2060" s="9"/>
      <c r="I2060" s="9"/>
      <c r="J2060" s="17">
        <f>E2060-F2060</f>
        <v>28733.350000000006</v>
      </c>
      <c r="K2060" s="9"/>
      <c r="L2060" s="9"/>
      <c r="M2060" s="9"/>
    </row>
    <row r="2061" spans="2:13" ht="12.75">
      <c r="B2061" s="5"/>
      <c r="C2061" s="5"/>
      <c r="D2061" s="10" t="s">
        <v>51</v>
      </c>
      <c r="E2061" s="11">
        <f>E2060+E2053+E2052</f>
        <v>129645.54000000001</v>
      </c>
      <c r="F2061" s="11">
        <f>F2060+F2053+F2052</f>
        <v>84254.61</v>
      </c>
      <c r="G2061" s="8"/>
      <c r="H2061" s="9"/>
      <c r="I2061" s="9"/>
      <c r="J2061" s="17">
        <f>E2061-F2061</f>
        <v>45390.93000000001</v>
      </c>
      <c r="K2061" s="9"/>
      <c r="L2061" s="9"/>
      <c r="M2061" s="9"/>
    </row>
    <row r="2062" spans="1:13" ht="12.75">
      <c r="A2062" s="1" t="s">
        <v>13</v>
      </c>
      <c r="B2062" s="5" t="s">
        <v>115</v>
      </c>
      <c r="C2062" s="5" t="s">
        <v>62</v>
      </c>
      <c r="D2062" s="5" t="s">
        <v>16</v>
      </c>
      <c r="E2062" s="16">
        <v>10994.58</v>
      </c>
      <c r="F2062" s="16">
        <v>9670.17</v>
      </c>
      <c r="G2062" s="8"/>
      <c r="H2062" s="9"/>
      <c r="I2062" s="9"/>
      <c r="J2062" s="17">
        <f>E2062-F2062</f>
        <v>1324.4099999999999</v>
      </c>
      <c r="K2062" s="9"/>
      <c r="L2062" s="9"/>
      <c r="M2062" s="9"/>
    </row>
    <row r="2063" spans="1:13" ht="12.75">
      <c r="A2063" s="1" t="s">
        <v>13</v>
      </c>
      <c r="B2063" s="5" t="s">
        <v>115</v>
      </c>
      <c r="C2063" s="5" t="s">
        <v>62</v>
      </c>
      <c r="D2063" s="5" t="s">
        <v>49</v>
      </c>
      <c r="E2063" s="16">
        <v>1048.56</v>
      </c>
      <c r="F2063" s="16">
        <v>922.38</v>
      </c>
      <c r="G2063" s="8"/>
      <c r="H2063" s="9"/>
      <c r="I2063" s="9"/>
      <c r="J2063" s="17">
        <f>E2063-F2063</f>
        <v>126.17999999999995</v>
      </c>
      <c r="K2063" s="9"/>
      <c r="L2063" s="9"/>
      <c r="M2063" s="9"/>
    </row>
    <row r="2064" spans="1:13" ht="12.75">
      <c r="A2064" s="1" t="s">
        <v>13</v>
      </c>
      <c r="B2064" s="5" t="s">
        <v>115</v>
      </c>
      <c r="C2064" s="5" t="s">
        <v>62</v>
      </c>
      <c r="D2064" s="5" t="s">
        <v>50</v>
      </c>
      <c r="E2064" s="16">
        <v>1467.96</v>
      </c>
      <c r="F2064" s="16">
        <v>1292.62</v>
      </c>
      <c r="G2064" s="8"/>
      <c r="H2064" s="9"/>
      <c r="I2064" s="9"/>
      <c r="J2064" s="17">
        <f>E2064-F2064</f>
        <v>175.34000000000015</v>
      </c>
      <c r="K2064" s="9"/>
      <c r="L2064" s="9"/>
      <c r="M2064" s="9"/>
    </row>
    <row r="2065" spans="1:13" ht="12.75">
      <c r="A2065" s="1" t="s">
        <v>13</v>
      </c>
      <c r="B2065" s="5" t="s">
        <v>115</v>
      </c>
      <c r="C2065" s="5" t="s">
        <v>62</v>
      </c>
      <c r="D2065" s="5" t="s">
        <v>17</v>
      </c>
      <c r="E2065" s="16">
        <v>3025.62</v>
      </c>
      <c r="F2065" s="16">
        <v>2661.25</v>
      </c>
      <c r="G2065" s="8"/>
      <c r="H2065" s="9"/>
      <c r="I2065" s="9"/>
      <c r="J2065" s="17">
        <f>E2065-F2065</f>
        <v>364.3699999999999</v>
      </c>
      <c r="K2065" s="9"/>
      <c r="L2065" s="9"/>
      <c r="M2065" s="9"/>
    </row>
    <row r="2066" spans="1:13" ht="12.75">
      <c r="A2066" s="1" t="s">
        <v>13</v>
      </c>
      <c r="B2066" s="5" t="s">
        <v>115</v>
      </c>
      <c r="C2066" s="5" t="s">
        <v>62</v>
      </c>
      <c r="D2066" s="5" t="s">
        <v>18</v>
      </c>
      <c r="E2066" s="16">
        <v>2905.92</v>
      </c>
      <c r="F2066" s="16">
        <v>2555.56</v>
      </c>
      <c r="G2066" s="8"/>
      <c r="H2066" s="9"/>
      <c r="I2066" s="9"/>
      <c r="J2066" s="17">
        <f>E2066-F2066</f>
        <v>350.3600000000001</v>
      </c>
      <c r="K2066" s="9"/>
      <c r="L2066" s="9"/>
      <c r="M2066" s="9"/>
    </row>
    <row r="2067" spans="1:13" ht="12.75">
      <c r="A2067" s="1" t="s">
        <v>13</v>
      </c>
      <c r="B2067" s="5" t="s">
        <v>115</v>
      </c>
      <c r="C2067" s="5" t="s">
        <v>62</v>
      </c>
      <c r="D2067" s="5" t="s">
        <v>19</v>
      </c>
      <c r="E2067" s="16">
        <v>1407.96</v>
      </c>
      <c r="F2067" s="16">
        <v>1239.69</v>
      </c>
      <c r="G2067" s="8"/>
      <c r="H2067" s="9"/>
      <c r="I2067" s="9"/>
      <c r="J2067" s="17">
        <f>E2067-F2067</f>
        <v>168.26999999999998</v>
      </c>
      <c r="K2067" s="9"/>
      <c r="L2067" s="9"/>
      <c r="M2067" s="9"/>
    </row>
    <row r="2068" spans="1:13" ht="12.75">
      <c r="A2068" s="1" t="s">
        <v>13</v>
      </c>
      <c r="B2068" s="5" t="s">
        <v>115</v>
      </c>
      <c r="C2068" s="5" t="s">
        <v>62</v>
      </c>
      <c r="D2068" s="5" t="s">
        <v>21</v>
      </c>
      <c r="E2068" s="16">
        <v>35648.78</v>
      </c>
      <c r="F2068" s="16">
        <v>29491.02</v>
      </c>
      <c r="G2068" s="8"/>
      <c r="H2068" s="9"/>
      <c r="I2068" s="9"/>
      <c r="J2068" s="17">
        <f>E2068-F2068</f>
        <v>6157.759999999998</v>
      </c>
      <c r="K2068" s="9">
        <f>K2077</f>
        <v>899.52</v>
      </c>
      <c r="L2068" s="9"/>
      <c r="M2068" s="9"/>
    </row>
    <row r="2069" spans="1:13" ht="12.75">
      <c r="A2069" s="1" t="s">
        <v>13</v>
      </c>
      <c r="B2069" s="5" t="s">
        <v>115</v>
      </c>
      <c r="C2069" s="5" t="s">
        <v>62</v>
      </c>
      <c r="D2069" s="5" t="s">
        <v>22</v>
      </c>
      <c r="E2069" s="16">
        <v>1557.9</v>
      </c>
      <c r="F2069" s="16">
        <v>1368.78</v>
      </c>
      <c r="G2069" s="8"/>
      <c r="H2069" s="9"/>
      <c r="I2069" s="9"/>
      <c r="J2069" s="17">
        <f>E2069-F2069</f>
        <v>189.12000000000012</v>
      </c>
      <c r="K2069" s="9"/>
      <c r="L2069" s="9"/>
      <c r="M2069" s="9"/>
    </row>
    <row r="2070" spans="1:13" ht="12.75">
      <c r="A2070" s="1" t="s">
        <v>13</v>
      </c>
      <c r="B2070" s="5" t="s">
        <v>115</v>
      </c>
      <c r="C2070" s="5" t="s">
        <v>62</v>
      </c>
      <c r="D2070" s="5" t="s">
        <v>23</v>
      </c>
      <c r="E2070" s="16">
        <v>6800.46</v>
      </c>
      <c r="F2070" s="16">
        <v>5980.63</v>
      </c>
      <c r="G2070" s="8"/>
      <c r="H2070" s="9"/>
      <c r="I2070" s="9"/>
      <c r="J2070" s="17">
        <f>E2070-F2070</f>
        <v>819.8299999999999</v>
      </c>
      <c r="K2070" s="9"/>
      <c r="L2070" s="9"/>
      <c r="M2070" s="9"/>
    </row>
    <row r="2071" spans="1:13" ht="12.75">
      <c r="A2071" s="1" t="s">
        <v>13</v>
      </c>
      <c r="B2071" s="5" t="s">
        <v>115</v>
      </c>
      <c r="C2071" s="5" t="s">
        <v>62</v>
      </c>
      <c r="D2071" s="5" t="s">
        <v>24</v>
      </c>
      <c r="E2071" s="16">
        <v>30.06</v>
      </c>
      <c r="F2071" s="16">
        <v>29.8</v>
      </c>
      <c r="G2071" s="8"/>
      <c r="H2071" s="9"/>
      <c r="I2071" s="9"/>
      <c r="J2071" s="17">
        <f>E2071-F2071</f>
        <v>0.259999999999998</v>
      </c>
      <c r="K2071" s="9"/>
      <c r="L2071" s="9"/>
      <c r="M2071" s="9"/>
    </row>
    <row r="2072" spans="1:13" ht="12.75">
      <c r="A2072" s="1" t="s">
        <v>13</v>
      </c>
      <c r="B2072" s="5" t="s">
        <v>115</v>
      </c>
      <c r="C2072" s="5" t="s">
        <v>62</v>
      </c>
      <c r="D2072" s="5" t="s">
        <v>25</v>
      </c>
      <c r="E2072" s="16">
        <v>29149.14</v>
      </c>
      <c r="F2072" s="16">
        <v>25638.34</v>
      </c>
      <c r="G2072" s="8"/>
      <c r="H2072" s="9"/>
      <c r="I2072" s="9"/>
      <c r="J2072" s="17">
        <f>E2072-F2072</f>
        <v>3510.7999999999993</v>
      </c>
      <c r="K2072" s="9"/>
      <c r="L2072" s="9"/>
      <c r="M2072" s="9"/>
    </row>
    <row r="2073" spans="1:13" ht="12.75">
      <c r="A2073" s="1" t="s">
        <v>13</v>
      </c>
      <c r="B2073" s="5" t="s">
        <v>115</v>
      </c>
      <c r="C2073" s="5" t="s">
        <v>62</v>
      </c>
      <c r="D2073" s="10" t="s">
        <v>26</v>
      </c>
      <c r="E2073" s="11">
        <v>19532.7</v>
      </c>
      <c r="F2073" s="11">
        <v>17178.31</v>
      </c>
      <c r="G2073" s="8">
        <v>470.2</v>
      </c>
      <c r="H2073" s="17">
        <f>E2073-G2073</f>
        <v>19062.5</v>
      </c>
      <c r="I2073" s="9"/>
      <c r="J2073" s="17">
        <f>E2073-F2073</f>
        <v>2354.3899999999994</v>
      </c>
      <c r="K2073" s="9"/>
      <c r="L2073" s="9"/>
      <c r="M2073" s="9"/>
    </row>
    <row r="2074" spans="1:13" ht="12.75">
      <c r="A2074" s="1" t="s">
        <v>13</v>
      </c>
      <c r="B2074" s="5" t="s">
        <v>115</v>
      </c>
      <c r="C2074" s="18" t="s">
        <v>62</v>
      </c>
      <c r="D2074" s="18" t="s">
        <v>28</v>
      </c>
      <c r="E2074" s="19">
        <v>21539.88</v>
      </c>
      <c r="F2074" s="19">
        <v>18940.45</v>
      </c>
      <c r="G2074" s="8"/>
      <c r="H2074" s="9"/>
      <c r="I2074" s="9"/>
      <c r="J2074" s="17">
        <f>E2074-F2074</f>
        <v>2599.4300000000003</v>
      </c>
      <c r="K2074" s="9"/>
      <c r="L2074" s="9"/>
      <c r="M2074" s="9"/>
    </row>
    <row r="2075" spans="1:13" ht="12.75">
      <c r="A2075" s="1" t="s">
        <v>13</v>
      </c>
      <c r="B2075" s="5" t="s">
        <v>115</v>
      </c>
      <c r="C2075" s="5" t="s">
        <v>62</v>
      </c>
      <c r="D2075" s="5" t="s">
        <v>54</v>
      </c>
      <c r="E2075" s="16">
        <v>10754.88</v>
      </c>
      <c r="F2075" s="16">
        <v>9458.53</v>
      </c>
      <c r="G2075" s="8"/>
      <c r="H2075" s="9"/>
      <c r="I2075" s="9"/>
      <c r="J2075" s="17">
        <f>E2075-F2075</f>
        <v>1296.3499999999985</v>
      </c>
      <c r="K2075" s="9"/>
      <c r="L2075" s="9"/>
      <c r="M2075" s="9"/>
    </row>
    <row r="2076" spans="1:13" ht="12.75">
      <c r="A2076" s="1" t="s">
        <v>13</v>
      </c>
      <c r="B2076" s="5" t="s">
        <v>115</v>
      </c>
      <c r="C2076" s="5" t="s">
        <v>62</v>
      </c>
      <c r="D2076" s="5" t="s">
        <v>29</v>
      </c>
      <c r="E2076" s="16">
        <v>334.74</v>
      </c>
      <c r="F2076" s="16">
        <v>293.65</v>
      </c>
      <c r="G2076" s="8"/>
      <c r="H2076" s="9"/>
      <c r="I2076" s="9"/>
      <c r="J2076" s="17">
        <f>E2076-F2076</f>
        <v>41.09000000000003</v>
      </c>
      <c r="K2076" s="9"/>
      <c r="L2076" s="9"/>
      <c r="M2076" s="9"/>
    </row>
    <row r="2077" spans="1:13" ht="12.75">
      <c r="A2077" s="1" t="s">
        <v>13</v>
      </c>
      <c r="B2077" s="5" t="s">
        <v>115</v>
      </c>
      <c r="C2077" s="5" t="s">
        <v>62</v>
      </c>
      <c r="D2077" s="5" t="s">
        <v>30</v>
      </c>
      <c r="E2077" s="16">
        <v>21055.66</v>
      </c>
      <c r="F2077" s="16">
        <v>17420.57</v>
      </c>
      <c r="G2077" s="8"/>
      <c r="H2077" s="9"/>
      <c r="I2077" s="9"/>
      <c r="J2077" s="17">
        <f>E2077-F2077</f>
        <v>3635.09</v>
      </c>
      <c r="K2077" s="9">
        <f>74.96*12</f>
        <v>899.52</v>
      </c>
      <c r="L2077" s="9"/>
      <c r="M2077" s="9"/>
    </row>
    <row r="2078" spans="1:13" ht="12.75">
      <c r="A2078" s="1" t="s">
        <v>13</v>
      </c>
      <c r="B2078" s="5" t="s">
        <v>115</v>
      </c>
      <c r="C2078" s="5" t="s">
        <v>62</v>
      </c>
      <c r="D2078" s="5" t="s">
        <v>31</v>
      </c>
      <c r="E2078" s="16">
        <v>223965.96</v>
      </c>
      <c r="F2078" s="16">
        <v>196766.12</v>
      </c>
      <c r="G2078" s="8"/>
      <c r="H2078" s="9"/>
      <c r="I2078" s="9"/>
      <c r="J2078" s="17">
        <f>E2078-F2078</f>
        <v>27199.839999999997</v>
      </c>
      <c r="K2078" s="9"/>
      <c r="L2078" s="9"/>
      <c r="M2078" s="9"/>
    </row>
    <row r="2079" spans="1:13" ht="12.75">
      <c r="A2079" s="1" t="s">
        <v>13</v>
      </c>
      <c r="B2079" s="5" t="s">
        <v>115</v>
      </c>
      <c r="C2079" s="5" t="s">
        <v>62</v>
      </c>
      <c r="D2079" s="5" t="s">
        <v>33</v>
      </c>
      <c r="E2079" s="16">
        <v>1737.66</v>
      </c>
      <c r="F2079" s="16">
        <v>1527.51</v>
      </c>
      <c r="G2079" s="8"/>
      <c r="H2079" s="9"/>
      <c r="I2079" s="9"/>
      <c r="J2079" s="17">
        <f>E2079-F2079</f>
        <v>210.1500000000001</v>
      </c>
      <c r="K2079" s="9"/>
      <c r="L2079" s="9"/>
      <c r="M2079" s="9"/>
    </row>
    <row r="2080" spans="1:13" ht="12.75">
      <c r="A2080" s="1" t="s">
        <v>13</v>
      </c>
      <c r="B2080" s="5" t="s">
        <v>115</v>
      </c>
      <c r="C2080" s="5" t="s">
        <v>62</v>
      </c>
      <c r="D2080" s="5" t="s">
        <v>37</v>
      </c>
      <c r="E2080" s="16">
        <v>392958.42</v>
      </c>
      <c r="F2080" s="16">
        <v>342435.38</v>
      </c>
      <c r="G2080" s="8"/>
      <c r="H2080" s="9"/>
      <c r="I2080" s="9"/>
      <c r="J2080" s="17">
        <f>E2080-F2080</f>
        <v>50523.03999999998</v>
      </c>
      <c r="K2080" s="9"/>
      <c r="L2080" s="9"/>
      <c r="M2080" s="9"/>
    </row>
    <row r="2081" spans="2:13" ht="12.75">
      <c r="B2081" s="5"/>
      <c r="C2081" s="5"/>
      <c r="D2081" s="10" t="s">
        <v>38</v>
      </c>
      <c r="E2081" s="11">
        <f>E2062+E2063+E2064+E2065+E2066+E2067+E2069+E2070+E2071+E2072+E2075+E2079</f>
        <v>70880.70000000001</v>
      </c>
      <c r="F2081" s="11">
        <f>F2062+F2063+F2064+F2065+F2066+F2067+F2069+F2070+F2071+F2072+F2075+F2079</f>
        <v>62345.26</v>
      </c>
      <c r="G2081" s="8"/>
      <c r="H2081" s="9"/>
      <c r="I2081" s="9"/>
      <c r="J2081" s="17">
        <f>E2081-F2081</f>
        <v>8535.44000000001</v>
      </c>
      <c r="K2081" s="9"/>
      <c r="L2081" s="9"/>
      <c r="M2081" s="9"/>
    </row>
    <row r="2082" spans="2:13" ht="12.75">
      <c r="B2082" s="5"/>
      <c r="C2082" s="5"/>
      <c r="D2082" s="10" t="s">
        <v>51</v>
      </c>
      <c r="E2082" s="11">
        <f>E2081+E2074+E2073</f>
        <v>111953.28000000001</v>
      </c>
      <c r="F2082" s="11">
        <f>F2081+F2074+F2073</f>
        <v>98464.02</v>
      </c>
      <c r="G2082" s="8"/>
      <c r="H2082" s="9"/>
      <c r="I2082" s="9"/>
      <c r="J2082" s="17">
        <f>E2082-F2082</f>
        <v>13489.26000000001</v>
      </c>
      <c r="K2082" s="9"/>
      <c r="L2082" s="9"/>
      <c r="M2082" s="9"/>
    </row>
    <row r="2083" spans="1:13" ht="12.75">
      <c r="A2083" s="1" t="s">
        <v>13</v>
      </c>
      <c r="B2083" s="5" t="s">
        <v>115</v>
      </c>
      <c r="C2083" s="5" t="s">
        <v>63</v>
      </c>
      <c r="D2083" s="5" t="s">
        <v>16</v>
      </c>
      <c r="E2083" s="16">
        <v>8231.1</v>
      </c>
      <c r="F2083" s="16">
        <v>7533.17</v>
      </c>
      <c r="G2083" s="8"/>
      <c r="H2083" s="9"/>
      <c r="I2083" s="9"/>
      <c r="J2083" s="17">
        <f>E2083-F2083</f>
        <v>697.9300000000003</v>
      </c>
      <c r="K2083" s="9"/>
      <c r="L2083" s="9"/>
      <c r="M2083" s="9"/>
    </row>
    <row r="2084" spans="1:13" ht="12.75">
      <c r="A2084" s="1" t="s">
        <v>13</v>
      </c>
      <c r="B2084" s="5" t="s">
        <v>115</v>
      </c>
      <c r="C2084" s="5" t="s">
        <v>63</v>
      </c>
      <c r="D2084" s="5" t="s">
        <v>49</v>
      </c>
      <c r="E2084" s="16">
        <v>784.98</v>
      </c>
      <c r="F2084" s="16">
        <v>718.54</v>
      </c>
      <c r="G2084" s="8"/>
      <c r="H2084" s="9"/>
      <c r="I2084" s="9"/>
      <c r="J2084" s="17">
        <f>E2084-F2084</f>
        <v>66.44000000000005</v>
      </c>
      <c r="K2084" s="9"/>
      <c r="L2084" s="9"/>
      <c r="M2084" s="9"/>
    </row>
    <row r="2085" spans="1:13" ht="12.75">
      <c r="A2085" s="1" t="s">
        <v>13</v>
      </c>
      <c r="B2085" s="5" t="s">
        <v>115</v>
      </c>
      <c r="C2085" s="5" t="s">
        <v>63</v>
      </c>
      <c r="D2085" s="5" t="s">
        <v>50</v>
      </c>
      <c r="E2085" s="16">
        <v>1099.14</v>
      </c>
      <c r="F2085" s="16">
        <v>1006.79</v>
      </c>
      <c r="G2085" s="8"/>
      <c r="H2085" s="9"/>
      <c r="I2085" s="9"/>
      <c r="J2085" s="17">
        <f>E2085-F2085</f>
        <v>92.35000000000014</v>
      </c>
      <c r="K2085" s="9"/>
      <c r="L2085" s="9"/>
      <c r="M2085" s="9"/>
    </row>
    <row r="2086" spans="1:13" ht="12.75">
      <c r="A2086" s="1" t="s">
        <v>13</v>
      </c>
      <c r="B2086" s="5" t="s">
        <v>115</v>
      </c>
      <c r="C2086" s="5" t="s">
        <v>63</v>
      </c>
      <c r="D2086" s="5" t="s">
        <v>17</v>
      </c>
      <c r="E2086" s="16">
        <v>2265.3</v>
      </c>
      <c r="F2086" s="16">
        <v>2073.27</v>
      </c>
      <c r="G2086" s="8"/>
      <c r="H2086" s="9"/>
      <c r="I2086" s="9"/>
      <c r="J2086" s="17">
        <f>E2086-F2086</f>
        <v>192.0300000000002</v>
      </c>
      <c r="K2086" s="9"/>
      <c r="L2086" s="9"/>
      <c r="M2086" s="9"/>
    </row>
    <row r="2087" spans="1:13" ht="12.75">
      <c r="A2087" s="1" t="s">
        <v>13</v>
      </c>
      <c r="B2087" s="5" t="s">
        <v>115</v>
      </c>
      <c r="C2087" s="5" t="s">
        <v>63</v>
      </c>
      <c r="D2087" s="5" t="s">
        <v>18</v>
      </c>
      <c r="E2087" s="16">
        <v>2175.54</v>
      </c>
      <c r="F2087" s="16">
        <v>1990.9</v>
      </c>
      <c r="G2087" s="8"/>
      <c r="H2087" s="9"/>
      <c r="I2087" s="9"/>
      <c r="J2087" s="17">
        <f>E2087-F2087</f>
        <v>184.63999999999987</v>
      </c>
      <c r="K2087" s="9"/>
      <c r="L2087" s="9"/>
      <c r="M2087" s="9"/>
    </row>
    <row r="2088" spans="1:13" ht="12.75">
      <c r="A2088" s="1" t="s">
        <v>13</v>
      </c>
      <c r="B2088" s="5" t="s">
        <v>115</v>
      </c>
      <c r="C2088" s="5" t="s">
        <v>63</v>
      </c>
      <c r="D2088" s="5" t="s">
        <v>19</v>
      </c>
      <c r="E2088" s="16">
        <v>1054.14</v>
      </c>
      <c r="F2088" s="16">
        <v>965.5</v>
      </c>
      <c r="G2088" s="8"/>
      <c r="H2088" s="9"/>
      <c r="I2088" s="9"/>
      <c r="J2088" s="17">
        <f>E2088-F2088</f>
        <v>88.6400000000001</v>
      </c>
      <c r="K2088" s="9"/>
      <c r="L2088" s="9"/>
      <c r="M2088" s="9"/>
    </row>
    <row r="2089" spans="1:13" ht="12.75">
      <c r="A2089" s="1" t="s">
        <v>13</v>
      </c>
      <c r="B2089" s="5" t="s">
        <v>115</v>
      </c>
      <c r="C2089" s="5" t="s">
        <v>63</v>
      </c>
      <c r="D2089" s="5" t="s">
        <v>21</v>
      </c>
      <c r="E2089" s="16">
        <v>24734.3</v>
      </c>
      <c r="F2089" s="16">
        <v>22731.28</v>
      </c>
      <c r="G2089" s="8"/>
      <c r="H2089" s="9"/>
      <c r="I2089" s="9"/>
      <c r="J2089" s="17">
        <f>E2089-F2089</f>
        <v>2003.0200000000004</v>
      </c>
      <c r="K2089" s="9">
        <f>K2098</f>
        <v>635.28</v>
      </c>
      <c r="L2089" s="9"/>
      <c r="M2089" s="9"/>
    </row>
    <row r="2090" spans="1:13" ht="12.75">
      <c r="A2090" s="1" t="s">
        <v>13</v>
      </c>
      <c r="B2090" s="5" t="s">
        <v>115</v>
      </c>
      <c r="C2090" s="5" t="s">
        <v>63</v>
      </c>
      <c r="D2090" s="5" t="s">
        <v>22</v>
      </c>
      <c r="E2090" s="16">
        <v>1166.4</v>
      </c>
      <c r="F2090" s="16">
        <v>1066.68</v>
      </c>
      <c r="G2090" s="8"/>
      <c r="H2090" s="9"/>
      <c r="I2090" s="9"/>
      <c r="J2090" s="17">
        <f>E2090-F2090</f>
        <v>99.72000000000003</v>
      </c>
      <c r="K2090" s="9"/>
      <c r="L2090" s="9"/>
      <c r="M2090" s="9"/>
    </row>
    <row r="2091" spans="1:13" ht="12.75">
      <c r="A2091" s="1" t="s">
        <v>13</v>
      </c>
      <c r="B2091" s="5" t="s">
        <v>115</v>
      </c>
      <c r="C2091" s="5" t="s">
        <v>63</v>
      </c>
      <c r="D2091" s="5" t="s">
        <v>23</v>
      </c>
      <c r="E2091" s="16">
        <v>5091.18</v>
      </c>
      <c r="F2091" s="16">
        <v>4659.11</v>
      </c>
      <c r="G2091" s="8"/>
      <c r="H2091" s="9"/>
      <c r="I2091" s="9"/>
      <c r="J2091" s="17">
        <f>E2091-F2091</f>
        <v>432.0700000000006</v>
      </c>
      <c r="K2091" s="9"/>
      <c r="L2091" s="9"/>
      <c r="M2091" s="9"/>
    </row>
    <row r="2092" spans="1:13" ht="12.75">
      <c r="A2092" s="1" t="s">
        <v>13</v>
      </c>
      <c r="B2092" s="5" t="s">
        <v>115</v>
      </c>
      <c r="C2092" s="5" t="s">
        <v>63</v>
      </c>
      <c r="D2092" s="5" t="s">
        <v>24</v>
      </c>
      <c r="E2092" s="16">
        <v>22.38</v>
      </c>
      <c r="F2092" s="16">
        <v>22.38</v>
      </c>
      <c r="G2092" s="8"/>
      <c r="H2092" s="9"/>
      <c r="I2092" s="9"/>
      <c r="J2092" s="17">
        <f>E2092-F2092</f>
        <v>0</v>
      </c>
      <c r="K2092" s="9"/>
      <c r="L2092" s="9"/>
      <c r="M2092" s="9"/>
    </row>
    <row r="2093" spans="1:13" ht="12.75">
      <c r="A2093" s="1" t="s">
        <v>13</v>
      </c>
      <c r="B2093" s="5" t="s">
        <v>115</v>
      </c>
      <c r="C2093" s="5" t="s">
        <v>63</v>
      </c>
      <c r="D2093" s="5" t="s">
        <v>25</v>
      </c>
      <c r="E2093" s="16">
        <v>21822.42</v>
      </c>
      <c r="F2093" s="16">
        <v>19972.32</v>
      </c>
      <c r="G2093" s="8"/>
      <c r="H2093" s="9"/>
      <c r="I2093" s="9"/>
      <c r="J2093" s="17">
        <f>E2093-F2093</f>
        <v>1850.0999999999985</v>
      </c>
      <c r="K2093" s="9"/>
      <c r="L2093" s="9"/>
      <c r="M2093" s="9"/>
    </row>
    <row r="2094" spans="1:13" ht="12.75">
      <c r="A2094" s="1" t="s">
        <v>13</v>
      </c>
      <c r="B2094" s="5" t="s">
        <v>115</v>
      </c>
      <c r="C2094" s="5" t="s">
        <v>63</v>
      </c>
      <c r="D2094" s="10" t="s">
        <v>26</v>
      </c>
      <c r="E2094" s="11">
        <v>18323.58</v>
      </c>
      <c r="F2094" s="11">
        <v>16768.9</v>
      </c>
      <c r="G2094" s="8">
        <v>11587.26</v>
      </c>
      <c r="H2094" s="17">
        <f>E2094-G2094</f>
        <v>6736.3200000000015</v>
      </c>
      <c r="I2094" s="9"/>
      <c r="J2094" s="17">
        <f>E2094-F2094</f>
        <v>1554.6800000000003</v>
      </c>
      <c r="K2094" s="9"/>
      <c r="L2094" s="9"/>
      <c r="M2094" s="9"/>
    </row>
    <row r="2095" spans="1:13" ht="12.75">
      <c r="A2095" s="1" t="s">
        <v>13</v>
      </c>
      <c r="B2095" s="5" t="s">
        <v>115</v>
      </c>
      <c r="C2095" s="18" t="s">
        <v>63</v>
      </c>
      <c r="D2095" s="18" t="s">
        <v>28</v>
      </c>
      <c r="E2095" s="19">
        <v>16125.66</v>
      </c>
      <c r="F2095" s="19">
        <v>14755.63</v>
      </c>
      <c r="G2095" s="8"/>
      <c r="H2095" s="9"/>
      <c r="I2095" s="9"/>
      <c r="J2095" s="17">
        <f>E2095-F2095</f>
        <v>1370.0300000000007</v>
      </c>
      <c r="K2095" s="9"/>
      <c r="L2095" s="9"/>
      <c r="M2095" s="9"/>
    </row>
    <row r="2096" spans="1:13" ht="12.75">
      <c r="A2096" s="1" t="s">
        <v>13</v>
      </c>
      <c r="B2096" s="5" t="s">
        <v>115</v>
      </c>
      <c r="C2096" s="5" t="s">
        <v>63</v>
      </c>
      <c r="D2096" s="5" t="s">
        <v>54</v>
      </c>
      <c r="E2096" s="16">
        <v>8051.82</v>
      </c>
      <c r="F2096" s="16">
        <v>7368.62</v>
      </c>
      <c r="G2096" s="8"/>
      <c r="H2096" s="9"/>
      <c r="I2096" s="9"/>
      <c r="J2096" s="17">
        <f>E2096-F2096</f>
        <v>683.1999999999998</v>
      </c>
      <c r="K2096" s="9"/>
      <c r="L2096" s="9"/>
      <c r="M2096" s="9"/>
    </row>
    <row r="2097" spans="1:13" ht="12.75">
      <c r="A2097" s="1" t="s">
        <v>13</v>
      </c>
      <c r="B2097" s="5" t="s">
        <v>115</v>
      </c>
      <c r="C2097" s="5" t="s">
        <v>63</v>
      </c>
      <c r="D2097" s="5" t="s">
        <v>29</v>
      </c>
      <c r="E2097" s="16">
        <v>299.28</v>
      </c>
      <c r="F2097" s="16">
        <v>273.38</v>
      </c>
      <c r="G2097" s="8"/>
      <c r="H2097" s="9"/>
      <c r="I2097" s="9"/>
      <c r="J2097" s="17">
        <f>E2097-F2097</f>
        <v>25.899999999999977</v>
      </c>
      <c r="K2097" s="9"/>
      <c r="L2097" s="9"/>
      <c r="M2097" s="9"/>
    </row>
    <row r="2098" spans="1:13" ht="12.75">
      <c r="A2098" s="1" t="s">
        <v>13</v>
      </c>
      <c r="B2098" s="5" t="s">
        <v>115</v>
      </c>
      <c r="C2098" s="5" t="s">
        <v>63</v>
      </c>
      <c r="D2098" s="5" t="s">
        <v>30</v>
      </c>
      <c r="E2098" s="16">
        <v>14608.63</v>
      </c>
      <c r="F2098" s="16">
        <v>13426.3</v>
      </c>
      <c r="G2098" s="8"/>
      <c r="H2098" s="9"/>
      <c r="I2098" s="9"/>
      <c r="J2098" s="17">
        <f>E2098-F2098</f>
        <v>1182.33</v>
      </c>
      <c r="K2098" s="9">
        <f>52.94*12</f>
        <v>635.28</v>
      </c>
      <c r="L2098" s="9"/>
      <c r="M2098" s="9"/>
    </row>
    <row r="2099" spans="1:13" ht="12.75">
      <c r="A2099" s="1" t="s">
        <v>13</v>
      </c>
      <c r="B2099" s="5" t="s">
        <v>115</v>
      </c>
      <c r="C2099" s="5" t="s">
        <v>63</v>
      </c>
      <c r="D2099" s="5" t="s">
        <v>31</v>
      </c>
      <c r="E2099" s="16">
        <v>167671.8</v>
      </c>
      <c r="F2099" s="16">
        <v>153328.85</v>
      </c>
      <c r="G2099" s="8"/>
      <c r="H2099" s="9"/>
      <c r="I2099" s="9"/>
      <c r="J2099" s="17">
        <f>E2099-F2099</f>
        <v>14342.949999999983</v>
      </c>
      <c r="K2099" s="9"/>
      <c r="L2099" s="9"/>
      <c r="M2099" s="9"/>
    </row>
    <row r="2100" spans="1:13" ht="12.75">
      <c r="A2100" s="1" t="s">
        <v>13</v>
      </c>
      <c r="B2100" s="5" t="s">
        <v>115</v>
      </c>
      <c r="C2100" s="5" t="s">
        <v>63</v>
      </c>
      <c r="D2100" s="5" t="s">
        <v>33</v>
      </c>
      <c r="E2100" s="16">
        <v>1300.8</v>
      </c>
      <c r="F2100" s="16">
        <v>1190.02</v>
      </c>
      <c r="G2100" s="8"/>
      <c r="H2100" s="9"/>
      <c r="I2100" s="9"/>
      <c r="J2100" s="17">
        <f>E2100-F2100</f>
        <v>110.77999999999997</v>
      </c>
      <c r="K2100" s="9"/>
      <c r="L2100" s="9"/>
      <c r="M2100" s="9"/>
    </row>
    <row r="2101" spans="1:13" ht="12.75">
      <c r="A2101" s="1" t="s">
        <v>13</v>
      </c>
      <c r="B2101" s="5" t="s">
        <v>115</v>
      </c>
      <c r="C2101" s="5" t="s">
        <v>63</v>
      </c>
      <c r="D2101" s="5" t="s">
        <v>37</v>
      </c>
      <c r="E2101" s="16">
        <v>294828.45</v>
      </c>
      <c r="F2101" s="16">
        <v>269851.64</v>
      </c>
      <c r="G2101" s="8"/>
      <c r="H2101" s="9"/>
      <c r="I2101" s="9"/>
      <c r="J2101" s="17">
        <f>E2101-F2101</f>
        <v>24976.809999999998</v>
      </c>
      <c r="K2101" s="9"/>
      <c r="L2101" s="9"/>
      <c r="M2101" s="9"/>
    </row>
    <row r="2102" spans="2:13" ht="12.75">
      <c r="B2102" s="5"/>
      <c r="C2102" s="5"/>
      <c r="D2102" s="10" t="s">
        <v>38</v>
      </c>
      <c r="E2102" s="11">
        <f>E2083+E2084+E2085+E2086+E2087+E2088+E2090+E2091+E2092+E2093+E2096+E2100</f>
        <v>53065.200000000004</v>
      </c>
      <c r="F2102" s="11">
        <f>F2083+F2084+F2085+F2086+F2087+F2088+F2090+F2091+F2092+F2093+F2096+F2100</f>
        <v>48567.3</v>
      </c>
      <c r="G2102" s="8"/>
      <c r="H2102" s="9"/>
      <c r="I2102" s="9"/>
      <c r="J2102" s="17">
        <f>E2102-F2102</f>
        <v>4497.9000000000015</v>
      </c>
      <c r="K2102" s="9"/>
      <c r="L2102" s="9"/>
      <c r="M2102" s="9"/>
    </row>
    <row r="2103" spans="2:13" ht="12.75">
      <c r="B2103" s="5"/>
      <c r="C2103" s="5"/>
      <c r="D2103" s="10" t="s">
        <v>51</v>
      </c>
      <c r="E2103" s="11">
        <f>E2102+E2095+E2094</f>
        <v>87514.44</v>
      </c>
      <c r="F2103" s="11">
        <f>F2102+F2095+F2094</f>
        <v>80091.83</v>
      </c>
      <c r="G2103" s="8"/>
      <c r="H2103" s="9"/>
      <c r="I2103" s="9"/>
      <c r="J2103" s="17">
        <f>E2103-F2103</f>
        <v>7422.610000000001</v>
      </c>
      <c r="K2103" s="9"/>
      <c r="L2103" s="9"/>
      <c r="M2103" s="9"/>
    </row>
    <row r="2104" spans="1:13" ht="12.75">
      <c r="A2104" s="1" t="s">
        <v>13</v>
      </c>
      <c r="B2104" s="5" t="s">
        <v>115</v>
      </c>
      <c r="C2104" s="5" t="s">
        <v>98</v>
      </c>
      <c r="D2104" s="5" t="s">
        <v>16</v>
      </c>
      <c r="E2104" s="16">
        <v>21722.7</v>
      </c>
      <c r="F2104" s="16">
        <v>17980.47</v>
      </c>
      <c r="G2104" s="8"/>
      <c r="H2104" s="9"/>
      <c r="I2104" s="9"/>
      <c r="J2104" s="17">
        <f>E2104-F2104</f>
        <v>3742.2299999999996</v>
      </c>
      <c r="K2104" s="9"/>
      <c r="L2104" s="9"/>
      <c r="M2104" s="9"/>
    </row>
    <row r="2105" spans="1:13" ht="12.75">
      <c r="A2105" s="1" t="s">
        <v>13</v>
      </c>
      <c r="B2105" s="5" t="s">
        <v>115</v>
      </c>
      <c r="C2105" s="5" t="s">
        <v>98</v>
      </c>
      <c r="D2105" s="5" t="s">
        <v>49</v>
      </c>
      <c r="E2105" s="16">
        <v>2071.74</v>
      </c>
      <c r="F2105" s="16">
        <v>1715.04</v>
      </c>
      <c r="G2105" s="8"/>
      <c r="H2105" s="9"/>
      <c r="I2105" s="9"/>
      <c r="J2105" s="17">
        <f>E2105-F2105</f>
        <v>356.6999999999998</v>
      </c>
      <c r="K2105" s="9"/>
      <c r="L2105" s="9"/>
      <c r="M2105" s="9"/>
    </row>
    <row r="2106" spans="1:13" ht="12.75">
      <c r="A2106" s="1" t="s">
        <v>13</v>
      </c>
      <c r="B2106" s="5" t="s">
        <v>115</v>
      </c>
      <c r="C2106" s="5" t="s">
        <v>98</v>
      </c>
      <c r="D2106" s="5" t="s">
        <v>50</v>
      </c>
      <c r="E2106" s="16">
        <v>2900.46</v>
      </c>
      <c r="F2106" s="16">
        <v>2402.92</v>
      </c>
      <c r="G2106" s="8"/>
      <c r="H2106" s="9"/>
      <c r="I2106" s="9"/>
      <c r="J2106" s="17">
        <f>E2106-F2106</f>
        <v>497.53999999999996</v>
      </c>
      <c r="K2106" s="9"/>
      <c r="L2106" s="9"/>
      <c r="M2106" s="9"/>
    </row>
    <row r="2107" spans="1:13" ht="12.75">
      <c r="A2107" s="1" t="s">
        <v>13</v>
      </c>
      <c r="B2107" s="5" t="s">
        <v>115</v>
      </c>
      <c r="C2107" s="5" t="s">
        <v>98</v>
      </c>
      <c r="D2107" s="5" t="s">
        <v>17</v>
      </c>
      <c r="E2107" s="16">
        <v>5978.04</v>
      </c>
      <c r="F2107" s="16">
        <v>4948.28</v>
      </c>
      <c r="G2107" s="8"/>
      <c r="H2107" s="9"/>
      <c r="I2107" s="9"/>
      <c r="J2107" s="17">
        <f>E2107-F2107</f>
        <v>1029.7600000000002</v>
      </c>
      <c r="K2107" s="9"/>
      <c r="L2107" s="9"/>
      <c r="M2107" s="9"/>
    </row>
    <row r="2108" spans="1:13" ht="12.75">
      <c r="A2108" s="1" t="s">
        <v>13</v>
      </c>
      <c r="B2108" s="5" t="s">
        <v>115</v>
      </c>
      <c r="C2108" s="5" t="s">
        <v>98</v>
      </c>
      <c r="D2108" s="5" t="s">
        <v>18</v>
      </c>
      <c r="E2108" s="16">
        <v>5741.46</v>
      </c>
      <c r="F2108" s="16">
        <v>4751.91</v>
      </c>
      <c r="G2108" s="8"/>
      <c r="H2108" s="9"/>
      <c r="I2108" s="9"/>
      <c r="J2108" s="17">
        <f>E2108-F2108</f>
        <v>989.5500000000002</v>
      </c>
      <c r="K2108" s="9"/>
      <c r="L2108" s="9"/>
      <c r="M2108" s="9"/>
    </row>
    <row r="2109" spans="1:13" ht="12.75">
      <c r="A2109" s="1" t="s">
        <v>13</v>
      </c>
      <c r="B2109" s="5" t="s">
        <v>115</v>
      </c>
      <c r="C2109" s="5" t="s">
        <v>98</v>
      </c>
      <c r="D2109" s="5" t="s">
        <v>19</v>
      </c>
      <c r="E2109" s="16">
        <v>2781.84</v>
      </c>
      <c r="F2109" s="16">
        <v>2304.5</v>
      </c>
      <c r="G2109" s="8"/>
      <c r="H2109" s="9"/>
      <c r="I2109" s="9"/>
      <c r="J2109" s="17">
        <f>E2109-F2109</f>
        <v>477.34000000000015</v>
      </c>
      <c r="K2109" s="9"/>
      <c r="L2109" s="9"/>
      <c r="M2109" s="9"/>
    </row>
    <row r="2110" spans="1:13" ht="12.75">
      <c r="A2110" s="1" t="s">
        <v>13</v>
      </c>
      <c r="B2110" s="5" t="s">
        <v>115</v>
      </c>
      <c r="C2110" s="5" t="s">
        <v>98</v>
      </c>
      <c r="D2110" s="5" t="s">
        <v>21</v>
      </c>
      <c r="E2110" s="16">
        <v>85507.04</v>
      </c>
      <c r="F2110" s="16">
        <v>68322.16</v>
      </c>
      <c r="G2110" s="8"/>
      <c r="H2110" s="9"/>
      <c r="I2110" s="9"/>
      <c r="J2110" s="17">
        <f>E2110-F2110</f>
        <v>17184.87999999999</v>
      </c>
      <c r="K2110" s="9">
        <f>K2119</f>
        <v>2231.88</v>
      </c>
      <c r="L2110" s="9"/>
      <c r="M2110" s="9"/>
    </row>
    <row r="2111" spans="1:13" ht="12.75">
      <c r="A2111" s="1" t="s">
        <v>13</v>
      </c>
      <c r="B2111" s="5" t="s">
        <v>115</v>
      </c>
      <c r="C2111" s="5" t="s">
        <v>98</v>
      </c>
      <c r="D2111" s="5" t="s">
        <v>22</v>
      </c>
      <c r="E2111" s="16">
        <v>3078.18</v>
      </c>
      <c r="F2111" s="16">
        <v>2545.78</v>
      </c>
      <c r="G2111" s="8"/>
      <c r="H2111" s="9"/>
      <c r="I2111" s="9"/>
      <c r="J2111" s="17">
        <f>E2111-F2111</f>
        <v>532.3999999999996</v>
      </c>
      <c r="K2111" s="9"/>
      <c r="L2111" s="9"/>
      <c r="M2111" s="9"/>
    </row>
    <row r="2112" spans="1:13" ht="12.75">
      <c r="A2112" s="1" t="s">
        <v>13</v>
      </c>
      <c r="B2112" s="5" t="s">
        <v>115</v>
      </c>
      <c r="C2112" s="5" t="s">
        <v>98</v>
      </c>
      <c r="D2112" s="5" t="s">
        <v>23</v>
      </c>
      <c r="E2112" s="16">
        <v>13436.16</v>
      </c>
      <c r="F2112" s="16">
        <v>11120.55</v>
      </c>
      <c r="G2112" s="8"/>
      <c r="H2112" s="9"/>
      <c r="I2112" s="9"/>
      <c r="J2112" s="17">
        <f>E2112-F2112</f>
        <v>2315.6100000000006</v>
      </c>
      <c r="K2112" s="9"/>
      <c r="L2112" s="9"/>
      <c r="M2112" s="9"/>
    </row>
    <row r="2113" spans="1:13" ht="12.75">
      <c r="A2113" s="1" t="s">
        <v>13</v>
      </c>
      <c r="B2113" s="5" t="s">
        <v>115</v>
      </c>
      <c r="C2113" s="5" t="s">
        <v>98</v>
      </c>
      <c r="D2113" s="5" t="s">
        <v>24</v>
      </c>
      <c r="E2113" s="16">
        <v>59.34</v>
      </c>
      <c r="F2113" s="16">
        <v>54.02</v>
      </c>
      <c r="G2113" s="8"/>
      <c r="H2113" s="9"/>
      <c r="I2113" s="9"/>
      <c r="J2113" s="17">
        <f>E2113-F2113</f>
        <v>5.32</v>
      </c>
      <c r="K2113" s="9"/>
      <c r="L2113" s="9"/>
      <c r="M2113" s="9"/>
    </row>
    <row r="2114" spans="1:13" ht="12.75">
      <c r="A2114" s="1" t="s">
        <v>13</v>
      </c>
      <c r="B2114" s="5" t="s">
        <v>115</v>
      </c>
      <c r="C2114" s="5" t="s">
        <v>98</v>
      </c>
      <c r="D2114" s="5" t="s">
        <v>25</v>
      </c>
      <c r="E2114" s="16">
        <v>57591.96</v>
      </c>
      <c r="F2114" s="16">
        <v>47671.2</v>
      </c>
      <c r="G2114" s="8"/>
      <c r="H2114" s="9"/>
      <c r="I2114" s="9"/>
      <c r="J2114" s="17">
        <f>E2114-F2114</f>
        <v>9920.760000000002</v>
      </c>
      <c r="K2114" s="9"/>
      <c r="L2114" s="9"/>
      <c r="M2114" s="9"/>
    </row>
    <row r="2115" spans="1:13" ht="12.75">
      <c r="A2115" s="1" t="s">
        <v>13</v>
      </c>
      <c r="B2115" s="5" t="s">
        <v>115</v>
      </c>
      <c r="C2115" s="5" t="s">
        <v>98</v>
      </c>
      <c r="D2115" s="10" t="s">
        <v>26</v>
      </c>
      <c r="E2115" s="11">
        <v>46701.06</v>
      </c>
      <c r="F2115" s="11">
        <v>38658.86</v>
      </c>
      <c r="G2115" s="8">
        <v>2008.91</v>
      </c>
      <c r="H2115" s="17">
        <f>E2115-G2115</f>
        <v>44692.149999999994</v>
      </c>
      <c r="I2115" s="9"/>
      <c r="J2115" s="17">
        <f>E2115-F2115</f>
        <v>8042.199999999997</v>
      </c>
      <c r="K2115" s="9"/>
      <c r="L2115" s="9"/>
      <c r="M2115" s="9"/>
    </row>
    <row r="2116" spans="1:13" ht="12.75">
      <c r="A2116" s="1" t="s">
        <v>13</v>
      </c>
      <c r="B2116" s="5" t="s">
        <v>115</v>
      </c>
      <c r="C2116" s="18" t="s">
        <v>98</v>
      </c>
      <c r="D2116" s="18" t="s">
        <v>28</v>
      </c>
      <c r="E2116" s="19">
        <v>42557.82</v>
      </c>
      <c r="F2116" s="19">
        <v>35219.39</v>
      </c>
      <c r="G2116" s="8"/>
      <c r="H2116" s="9"/>
      <c r="I2116" s="9"/>
      <c r="J2116" s="17">
        <f>E2116-F2116</f>
        <v>7338.43</v>
      </c>
      <c r="K2116" s="9"/>
      <c r="L2116" s="9"/>
      <c r="M2116" s="9"/>
    </row>
    <row r="2117" spans="1:13" ht="12.75">
      <c r="A2117" s="1" t="s">
        <v>13</v>
      </c>
      <c r="B2117" s="5" t="s">
        <v>115</v>
      </c>
      <c r="C2117" s="5" t="s">
        <v>98</v>
      </c>
      <c r="D2117" s="5" t="s">
        <v>54</v>
      </c>
      <c r="E2117" s="16">
        <v>21249.36</v>
      </c>
      <c r="F2117" s="16">
        <v>17587.46</v>
      </c>
      <c r="G2117" s="8"/>
      <c r="H2117" s="9"/>
      <c r="I2117" s="9"/>
      <c r="J2117" s="17">
        <f>E2117-F2117</f>
        <v>3661.9000000000015</v>
      </c>
      <c r="K2117" s="9"/>
      <c r="L2117" s="9"/>
      <c r="M2117" s="9"/>
    </row>
    <row r="2118" spans="1:13" ht="12.75">
      <c r="A2118" s="1" t="s">
        <v>13</v>
      </c>
      <c r="B2118" s="5" t="s">
        <v>115</v>
      </c>
      <c r="C2118" s="5" t="s">
        <v>98</v>
      </c>
      <c r="D2118" s="5" t="s">
        <v>29</v>
      </c>
      <c r="E2118" s="16">
        <v>566.76</v>
      </c>
      <c r="F2118" s="16">
        <v>468.2</v>
      </c>
      <c r="G2118" s="8"/>
      <c r="H2118" s="9"/>
      <c r="I2118" s="9"/>
      <c r="J2118" s="17">
        <f>E2118-F2118</f>
        <v>98.56</v>
      </c>
      <c r="K2118" s="9"/>
      <c r="L2118" s="9"/>
      <c r="M2118" s="9"/>
    </row>
    <row r="2119" spans="1:13" ht="12.75">
      <c r="A2119" s="1" t="s">
        <v>13</v>
      </c>
      <c r="B2119" s="5" t="s">
        <v>115</v>
      </c>
      <c r="C2119" s="5" t="s">
        <v>98</v>
      </c>
      <c r="D2119" s="5" t="s">
        <v>30</v>
      </c>
      <c r="E2119" s="16">
        <v>50500.5</v>
      </c>
      <c r="F2119" s="16">
        <v>40353.78</v>
      </c>
      <c r="G2119" s="8"/>
      <c r="H2119" s="9"/>
      <c r="I2119" s="9"/>
      <c r="J2119" s="17">
        <f>E2119-F2119</f>
        <v>10146.720000000001</v>
      </c>
      <c r="K2119" s="9">
        <f>185.99*12</f>
        <v>2231.88</v>
      </c>
      <c r="L2119" s="9"/>
      <c r="M2119" s="9"/>
    </row>
    <row r="2120" spans="1:13" ht="12.75">
      <c r="A2120" s="1" t="s">
        <v>13</v>
      </c>
      <c r="B2120" s="5" t="s">
        <v>115</v>
      </c>
      <c r="C2120" s="5" t="s">
        <v>98</v>
      </c>
      <c r="D2120" s="5" t="s">
        <v>31</v>
      </c>
      <c r="E2120" s="16">
        <v>442504.26</v>
      </c>
      <c r="F2120" s="16">
        <v>365949.48</v>
      </c>
      <c r="G2120" s="8"/>
      <c r="H2120" s="9"/>
      <c r="I2120" s="9"/>
      <c r="J2120" s="17">
        <f>E2120-F2120</f>
        <v>76554.78000000003</v>
      </c>
      <c r="K2120" s="9"/>
      <c r="L2120" s="9"/>
      <c r="M2120" s="9"/>
    </row>
    <row r="2121" spans="1:13" ht="12.75">
      <c r="A2121" s="1" t="s">
        <v>13</v>
      </c>
      <c r="B2121" s="5" t="s">
        <v>115</v>
      </c>
      <c r="C2121" s="5" t="s">
        <v>98</v>
      </c>
      <c r="D2121" s="5" t="s">
        <v>33</v>
      </c>
      <c r="E2121" s="16">
        <v>3433.08</v>
      </c>
      <c r="F2121" s="16">
        <v>2840.45</v>
      </c>
      <c r="G2121" s="8"/>
      <c r="H2121" s="9"/>
      <c r="I2121" s="9"/>
      <c r="J2121" s="17">
        <f>E2121-F2121</f>
        <v>592.6300000000001</v>
      </c>
      <c r="K2121" s="9"/>
      <c r="L2121" s="9"/>
      <c r="M2121" s="9"/>
    </row>
    <row r="2122" spans="1:13" ht="12.75">
      <c r="A2122" s="1" t="s">
        <v>13</v>
      </c>
      <c r="B2122" s="5" t="s">
        <v>115</v>
      </c>
      <c r="C2122" s="5" t="s">
        <v>98</v>
      </c>
      <c r="D2122" s="5" t="s">
        <v>37</v>
      </c>
      <c r="E2122" s="16">
        <v>808381.76</v>
      </c>
      <c r="F2122" s="16">
        <v>664894.45</v>
      </c>
      <c r="G2122" s="8"/>
      <c r="H2122" s="9"/>
      <c r="I2122" s="9"/>
      <c r="J2122" s="17">
        <f>E2122-F2122</f>
        <v>143487.31000000006</v>
      </c>
      <c r="K2122" s="9"/>
      <c r="L2122" s="9"/>
      <c r="M2122" s="9"/>
    </row>
    <row r="2123" spans="2:13" ht="12.75">
      <c r="B2123" s="5"/>
      <c r="C2123" s="5"/>
      <c r="D2123" s="10" t="s">
        <v>38</v>
      </c>
      <c r="E2123" s="11">
        <f>E2104+E2105+E2106+E2107+E2108+E2109+E2111+E2112+E2113+E2114+E2117+E2121</f>
        <v>140044.31999999998</v>
      </c>
      <c r="F2123" s="11">
        <f>F2104+F2105+F2106+F2107+F2108+F2109+F2111+F2112+F2113+F2114+F2117+F2121</f>
        <v>115922.57999999997</v>
      </c>
      <c r="G2123" s="8"/>
      <c r="H2123" s="9"/>
      <c r="I2123" s="9"/>
      <c r="J2123" s="17">
        <f>E2123-F2123</f>
        <v>24121.740000000005</v>
      </c>
      <c r="K2123" s="9"/>
      <c r="L2123" s="9"/>
      <c r="M2123" s="9"/>
    </row>
    <row r="2124" spans="2:13" ht="12.75">
      <c r="B2124" s="5"/>
      <c r="C2124" s="5"/>
      <c r="D2124" s="10" t="s">
        <v>51</v>
      </c>
      <c r="E2124" s="11">
        <f>E2123+E2116+E2115</f>
        <v>229303.19999999998</v>
      </c>
      <c r="F2124" s="11">
        <f>F2123+F2116+F2115</f>
        <v>189800.82999999996</v>
      </c>
      <c r="G2124" s="8"/>
      <c r="H2124" s="9"/>
      <c r="I2124" s="9"/>
      <c r="J2124" s="17">
        <f>E2124-F2124</f>
        <v>39502.370000000024</v>
      </c>
      <c r="K2124" s="9"/>
      <c r="L2124" s="9"/>
      <c r="M2124" s="9"/>
    </row>
    <row r="2125" spans="1:13" ht="12.75">
      <c r="A2125" s="1" t="s">
        <v>13</v>
      </c>
      <c r="B2125" s="5" t="s">
        <v>115</v>
      </c>
      <c r="C2125" s="5" t="s">
        <v>64</v>
      </c>
      <c r="D2125" s="5" t="s">
        <v>16</v>
      </c>
      <c r="E2125" s="16">
        <v>8380.92</v>
      </c>
      <c r="F2125" s="16">
        <v>5840.73</v>
      </c>
      <c r="G2125" s="8"/>
      <c r="H2125" s="9"/>
      <c r="I2125" s="9"/>
      <c r="J2125" s="17">
        <f>E2125-F2125</f>
        <v>2540.1900000000005</v>
      </c>
      <c r="K2125" s="9"/>
      <c r="L2125" s="9"/>
      <c r="M2125" s="9"/>
    </row>
    <row r="2126" spans="1:13" ht="12.75">
      <c r="A2126" s="1" t="s">
        <v>13</v>
      </c>
      <c r="B2126" s="5" t="s">
        <v>115</v>
      </c>
      <c r="C2126" s="5" t="s">
        <v>64</v>
      </c>
      <c r="D2126" s="5" t="s">
        <v>49</v>
      </c>
      <c r="E2126" s="16">
        <v>799.32</v>
      </c>
      <c r="F2126" s="16">
        <v>557.22</v>
      </c>
      <c r="G2126" s="8"/>
      <c r="H2126" s="9"/>
      <c r="I2126" s="9"/>
      <c r="J2126" s="17">
        <f>E2126-F2126</f>
        <v>242.10000000000002</v>
      </c>
      <c r="K2126" s="9"/>
      <c r="L2126" s="9"/>
      <c r="M2126" s="9"/>
    </row>
    <row r="2127" spans="1:13" ht="12.75">
      <c r="A2127" s="1" t="s">
        <v>13</v>
      </c>
      <c r="B2127" s="5" t="s">
        <v>115</v>
      </c>
      <c r="C2127" s="5" t="s">
        <v>64</v>
      </c>
      <c r="D2127" s="5" t="s">
        <v>50</v>
      </c>
      <c r="E2127" s="16">
        <v>1119.12</v>
      </c>
      <c r="F2127" s="16">
        <v>781.09</v>
      </c>
      <c r="G2127" s="8"/>
      <c r="H2127" s="9"/>
      <c r="I2127" s="9"/>
      <c r="J2127" s="17">
        <f>E2127-F2127</f>
        <v>338.02999999999986</v>
      </c>
      <c r="K2127" s="9"/>
      <c r="L2127" s="9"/>
      <c r="M2127" s="9"/>
    </row>
    <row r="2128" spans="1:13" ht="12.75">
      <c r="A2128" s="1" t="s">
        <v>13</v>
      </c>
      <c r="B2128" s="5" t="s">
        <v>115</v>
      </c>
      <c r="C2128" s="5" t="s">
        <v>64</v>
      </c>
      <c r="D2128" s="5" t="s">
        <v>17</v>
      </c>
      <c r="E2128" s="16">
        <v>2306.46</v>
      </c>
      <c r="F2128" s="16">
        <v>1607.51</v>
      </c>
      <c r="G2128" s="8"/>
      <c r="H2128" s="9"/>
      <c r="I2128" s="9"/>
      <c r="J2128" s="17">
        <f>E2128-F2128</f>
        <v>698.95</v>
      </c>
      <c r="K2128" s="9"/>
      <c r="L2128" s="9"/>
      <c r="M2128" s="9"/>
    </row>
    <row r="2129" spans="1:13" ht="12.75">
      <c r="A2129" s="1" t="s">
        <v>13</v>
      </c>
      <c r="B2129" s="5" t="s">
        <v>115</v>
      </c>
      <c r="C2129" s="5" t="s">
        <v>64</v>
      </c>
      <c r="D2129" s="5" t="s">
        <v>18</v>
      </c>
      <c r="E2129" s="16">
        <v>2215.14</v>
      </c>
      <c r="F2129" s="16">
        <v>1543.57</v>
      </c>
      <c r="G2129" s="8"/>
      <c r="H2129" s="9"/>
      <c r="I2129" s="9"/>
      <c r="J2129" s="17">
        <f>E2129-F2129</f>
        <v>671.5699999999999</v>
      </c>
      <c r="K2129" s="9"/>
      <c r="L2129" s="9"/>
      <c r="M2129" s="9"/>
    </row>
    <row r="2130" spans="1:13" ht="12.75">
      <c r="A2130" s="1" t="s">
        <v>13</v>
      </c>
      <c r="B2130" s="5" t="s">
        <v>115</v>
      </c>
      <c r="C2130" s="5" t="s">
        <v>64</v>
      </c>
      <c r="D2130" s="5" t="s">
        <v>19</v>
      </c>
      <c r="E2130" s="16">
        <v>1073.4</v>
      </c>
      <c r="F2130" s="16">
        <v>749.08</v>
      </c>
      <c r="G2130" s="8"/>
      <c r="H2130" s="9"/>
      <c r="I2130" s="9"/>
      <c r="J2130" s="17">
        <f>E2130-F2130</f>
        <v>324.32000000000005</v>
      </c>
      <c r="K2130" s="9"/>
      <c r="L2130" s="9"/>
      <c r="M2130" s="9"/>
    </row>
    <row r="2131" spans="1:13" ht="12.75">
      <c r="A2131" s="1" t="s">
        <v>13</v>
      </c>
      <c r="B2131" s="5" t="s">
        <v>115</v>
      </c>
      <c r="C2131" s="5" t="s">
        <v>64</v>
      </c>
      <c r="D2131" s="5" t="s">
        <v>21</v>
      </c>
      <c r="E2131" s="16">
        <v>62294.45</v>
      </c>
      <c r="F2131" s="16">
        <v>39027.28</v>
      </c>
      <c r="G2131" s="8"/>
      <c r="H2131" s="9"/>
      <c r="I2131" s="9"/>
      <c r="J2131" s="17">
        <f>E2131-F2131</f>
        <v>23267.17</v>
      </c>
      <c r="K2131" s="9">
        <f>K2140</f>
        <v>1693.92</v>
      </c>
      <c r="L2131" s="9"/>
      <c r="M2131" s="9"/>
    </row>
    <row r="2132" spans="1:13" ht="12.75">
      <c r="A2132" s="1" t="s">
        <v>13</v>
      </c>
      <c r="B2132" s="5" t="s">
        <v>115</v>
      </c>
      <c r="C2132" s="5" t="s">
        <v>64</v>
      </c>
      <c r="D2132" s="5" t="s">
        <v>22</v>
      </c>
      <c r="E2132" s="16">
        <v>1187.64</v>
      </c>
      <c r="F2132" s="16">
        <v>826.65</v>
      </c>
      <c r="G2132" s="8"/>
      <c r="H2132" s="9"/>
      <c r="I2132" s="9"/>
      <c r="J2132" s="17">
        <f>E2132-F2132</f>
        <v>360.9900000000001</v>
      </c>
      <c r="K2132" s="9"/>
      <c r="L2132" s="9"/>
      <c r="M2132" s="9"/>
    </row>
    <row r="2133" spans="1:13" ht="12.75">
      <c r="A2133" s="1" t="s">
        <v>13</v>
      </c>
      <c r="B2133" s="5" t="s">
        <v>115</v>
      </c>
      <c r="C2133" s="5" t="s">
        <v>64</v>
      </c>
      <c r="D2133" s="5" t="s">
        <v>23</v>
      </c>
      <c r="E2133" s="16">
        <v>5183.82</v>
      </c>
      <c r="F2133" s="16">
        <v>3612.19</v>
      </c>
      <c r="G2133" s="8"/>
      <c r="H2133" s="9"/>
      <c r="I2133" s="9"/>
      <c r="J2133" s="17">
        <f>E2133-F2133</f>
        <v>1571.6299999999997</v>
      </c>
      <c r="K2133" s="9"/>
      <c r="L2133" s="9"/>
      <c r="M2133" s="9"/>
    </row>
    <row r="2134" spans="1:13" ht="12.75">
      <c r="A2134" s="1" t="s">
        <v>13</v>
      </c>
      <c r="B2134" s="5" t="s">
        <v>115</v>
      </c>
      <c r="C2134" s="5" t="s">
        <v>64</v>
      </c>
      <c r="D2134" s="5" t="s">
        <v>24</v>
      </c>
      <c r="E2134" s="16">
        <v>22.92</v>
      </c>
      <c r="F2134" s="16">
        <v>18.57</v>
      </c>
      <c r="G2134" s="8"/>
      <c r="H2134" s="9"/>
      <c r="I2134" s="9"/>
      <c r="J2134" s="17">
        <f>E2134-F2134</f>
        <v>4.350000000000001</v>
      </c>
      <c r="K2134" s="9"/>
      <c r="L2134" s="9"/>
      <c r="M2134" s="9"/>
    </row>
    <row r="2135" spans="1:13" ht="12.75">
      <c r="A2135" s="1" t="s">
        <v>13</v>
      </c>
      <c r="B2135" s="5" t="s">
        <v>115</v>
      </c>
      <c r="C2135" s="5" t="s">
        <v>64</v>
      </c>
      <c r="D2135" s="5" t="s">
        <v>25</v>
      </c>
      <c r="E2135" s="16">
        <v>22219.5</v>
      </c>
      <c r="F2135" s="16">
        <v>15485.5</v>
      </c>
      <c r="G2135" s="8"/>
      <c r="H2135" s="9"/>
      <c r="I2135" s="9"/>
      <c r="J2135" s="17">
        <f>E2135-F2135</f>
        <v>6734</v>
      </c>
      <c r="K2135" s="9"/>
      <c r="L2135" s="9"/>
      <c r="M2135" s="9"/>
    </row>
    <row r="2136" spans="1:13" ht="12.75">
      <c r="A2136" s="1" t="s">
        <v>13</v>
      </c>
      <c r="B2136" s="5" t="s">
        <v>115</v>
      </c>
      <c r="C2136" s="5" t="s">
        <v>64</v>
      </c>
      <c r="D2136" s="10" t="s">
        <v>26</v>
      </c>
      <c r="E2136" s="11">
        <v>18657.06</v>
      </c>
      <c r="F2136" s="11">
        <v>13001.16</v>
      </c>
      <c r="G2136" s="8">
        <v>1787</v>
      </c>
      <c r="H2136" s="17">
        <f>E2136-G2136</f>
        <v>16870.06</v>
      </c>
      <c r="I2136" s="9"/>
      <c r="J2136" s="17">
        <f>E2136-F2136</f>
        <v>5655.9000000000015</v>
      </c>
      <c r="K2136" s="9"/>
      <c r="L2136" s="9"/>
      <c r="M2136" s="9"/>
    </row>
    <row r="2137" spans="1:13" ht="12.75">
      <c r="A2137" s="1" t="s">
        <v>13</v>
      </c>
      <c r="B2137" s="5" t="s">
        <v>115</v>
      </c>
      <c r="C2137" s="18" t="s">
        <v>64</v>
      </c>
      <c r="D2137" s="18" t="s">
        <v>28</v>
      </c>
      <c r="E2137" s="19">
        <v>16419.12</v>
      </c>
      <c r="F2137" s="19">
        <v>11439.12</v>
      </c>
      <c r="G2137" s="8"/>
      <c r="H2137" s="9"/>
      <c r="I2137" s="9"/>
      <c r="J2137" s="17">
        <f>E2137-F2137</f>
        <v>4979.999999999998</v>
      </c>
      <c r="K2137" s="9"/>
      <c r="L2137" s="9"/>
      <c r="M2137" s="9"/>
    </row>
    <row r="2138" spans="1:13" ht="12.75">
      <c r="A2138" s="1" t="s">
        <v>13</v>
      </c>
      <c r="B2138" s="5" t="s">
        <v>115</v>
      </c>
      <c r="C2138" s="5" t="s">
        <v>64</v>
      </c>
      <c r="D2138" s="5" t="s">
        <v>54</v>
      </c>
      <c r="E2138" s="16">
        <v>8198.28</v>
      </c>
      <c r="F2138" s="16">
        <v>5712.88</v>
      </c>
      <c r="G2138" s="8"/>
      <c r="H2138" s="9"/>
      <c r="I2138" s="9"/>
      <c r="J2138" s="17">
        <f>E2138-F2138</f>
        <v>2485.4000000000005</v>
      </c>
      <c r="K2138" s="9"/>
      <c r="L2138" s="9"/>
      <c r="M2138" s="9"/>
    </row>
    <row r="2139" spans="1:13" ht="12.75">
      <c r="A2139" s="1" t="s">
        <v>13</v>
      </c>
      <c r="B2139" s="5" t="s">
        <v>115</v>
      </c>
      <c r="C2139" s="5" t="s">
        <v>64</v>
      </c>
      <c r="D2139" s="5" t="s">
        <v>29</v>
      </c>
      <c r="E2139" s="16">
        <v>312.18</v>
      </c>
      <c r="F2139" s="16">
        <v>216.81</v>
      </c>
      <c r="G2139" s="8"/>
      <c r="H2139" s="9"/>
      <c r="I2139" s="9"/>
      <c r="J2139" s="17">
        <f>E2139-F2139</f>
        <v>95.37</v>
      </c>
      <c r="K2139" s="9"/>
      <c r="L2139" s="9"/>
      <c r="M2139" s="9"/>
    </row>
    <row r="2140" spans="1:13" ht="12.75">
      <c r="A2140" s="1" t="s">
        <v>13</v>
      </c>
      <c r="B2140" s="5" t="s">
        <v>115</v>
      </c>
      <c r="C2140" s="5" t="s">
        <v>64</v>
      </c>
      <c r="D2140" s="5" t="s">
        <v>30</v>
      </c>
      <c r="E2140" s="16">
        <v>36790.33</v>
      </c>
      <c r="F2140" s="16">
        <v>23051.35</v>
      </c>
      <c r="G2140" s="8"/>
      <c r="H2140" s="9"/>
      <c r="I2140" s="9"/>
      <c r="J2140" s="17">
        <f>E2140-F2140</f>
        <v>13738.980000000003</v>
      </c>
      <c r="K2140" s="9">
        <f>141.16*12</f>
        <v>1693.92</v>
      </c>
      <c r="L2140" s="9"/>
      <c r="M2140" s="9"/>
    </row>
    <row r="2141" spans="1:13" ht="12.75">
      <c r="A2141" s="1" t="s">
        <v>13</v>
      </c>
      <c r="B2141" s="5" t="s">
        <v>115</v>
      </c>
      <c r="C2141" s="5" t="s">
        <v>64</v>
      </c>
      <c r="D2141" s="5" t="s">
        <v>31</v>
      </c>
      <c r="E2141" s="16">
        <v>170721.9</v>
      </c>
      <c r="F2141" s="16">
        <v>118810.67</v>
      </c>
      <c r="G2141" s="8"/>
      <c r="H2141" s="9"/>
      <c r="I2141" s="9"/>
      <c r="J2141" s="17">
        <f>E2141-F2141</f>
        <v>51911.229999999996</v>
      </c>
      <c r="K2141" s="9"/>
      <c r="L2141" s="9"/>
      <c r="M2141" s="9"/>
    </row>
    <row r="2142" spans="1:13" ht="12.75">
      <c r="A2142" s="1" t="s">
        <v>13</v>
      </c>
      <c r="B2142" s="5" t="s">
        <v>115</v>
      </c>
      <c r="C2142" s="5" t="s">
        <v>64</v>
      </c>
      <c r="D2142" s="5" t="s">
        <v>33</v>
      </c>
      <c r="E2142" s="16">
        <v>1324.5</v>
      </c>
      <c r="F2142" s="16">
        <v>922.44</v>
      </c>
      <c r="G2142" s="8"/>
      <c r="H2142" s="9"/>
      <c r="I2142" s="9"/>
      <c r="J2142" s="17">
        <f>E2142-F2142</f>
        <v>402.05999999999995</v>
      </c>
      <c r="K2142" s="9"/>
      <c r="L2142" s="9"/>
      <c r="M2142" s="9"/>
    </row>
    <row r="2143" spans="1:13" ht="12.75">
      <c r="A2143" s="1" t="s">
        <v>13</v>
      </c>
      <c r="B2143" s="5" t="s">
        <v>115</v>
      </c>
      <c r="C2143" s="5" t="s">
        <v>64</v>
      </c>
      <c r="D2143" s="5" t="s">
        <v>37</v>
      </c>
      <c r="E2143" s="16">
        <v>359226.06</v>
      </c>
      <c r="F2143" s="16">
        <v>243203.82</v>
      </c>
      <c r="G2143" s="8"/>
      <c r="H2143" s="9"/>
      <c r="I2143" s="9"/>
      <c r="J2143" s="17">
        <f>E2143-F2143</f>
        <v>116022.23999999999</v>
      </c>
      <c r="K2143" s="9"/>
      <c r="L2143" s="9"/>
      <c r="M2143" s="9"/>
    </row>
    <row r="2144" spans="2:13" ht="12.75">
      <c r="B2144" s="5"/>
      <c r="C2144" s="5"/>
      <c r="D2144" s="10" t="s">
        <v>38</v>
      </c>
      <c r="E2144" s="11">
        <f>E2125+E2126+E2127+E2128+E2129+E2130+E2132+E2133+E2134+E2135+E2138+E2142</f>
        <v>54031.02</v>
      </c>
      <c r="F2144" s="11">
        <f>F2125+F2126+F2127+F2128+F2129+F2130+F2132+F2133+F2134+F2135+F2138+F2142</f>
        <v>37657.43</v>
      </c>
      <c r="G2144" s="8"/>
      <c r="H2144" s="9"/>
      <c r="I2144" s="9"/>
      <c r="J2144" s="17">
        <f>E2144-F2144</f>
        <v>16373.589999999997</v>
      </c>
      <c r="K2144" s="9"/>
      <c r="L2144" s="9"/>
      <c r="M2144" s="9"/>
    </row>
    <row r="2145" spans="2:13" ht="12.75">
      <c r="B2145" s="5"/>
      <c r="C2145" s="5"/>
      <c r="D2145" s="10" t="s">
        <v>51</v>
      </c>
      <c r="E2145" s="11">
        <f>E2144+E2137+E2136</f>
        <v>89107.2</v>
      </c>
      <c r="F2145" s="11">
        <f>F2144+F2137+F2136</f>
        <v>62097.71000000001</v>
      </c>
      <c r="G2145" s="8"/>
      <c r="H2145" s="9"/>
      <c r="I2145" s="9"/>
      <c r="J2145" s="17">
        <f>E2145-F2145</f>
        <v>27009.48999999999</v>
      </c>
      <c r="K2145" s="9"/>
      <c r="L2145" s="9"/>
      <c r="M2145" s="9"/>
    </row>
    <row r="2146" spans="1:13" ht="12.75">
      <c r="A2146" s="1" t="s">
        <v>13</v>
      </c>
      <c r="B2146" s="5" t="s">
        <v>115</v>
      </c>
      <c r="C2146" s="5" t="s">
        <v>99</v>
      </c>
      <c r="D2146" s="5" t="s">
        <v>16</v>
      </c>
      <c r="E2146" s="16">
        <v>8457.78</v>
      </c>
      <c r="F2146" s="16">
        <v>6892.14</v>
      </c>
      <c r="G2146" s="8"/>
      <c r="H2146" s="9"/>
      <c r="I2146" s="9"/>
      <c r="J2146" s="17">
        <f>E2146-F2146</f>
        <v>1565.6400000000003</v>
      </c>
      <c r="K2146" s="9"/>
      <c r="L2146" s="9"/>
      <c r="M2146" s="9"/>
    </row>
    <row r="2147" spans="1:13" ht="12.75">
      <c r="A2147" s="1" t="s">
        <v>13</v>
      </c>
      <c r="B2147" s="5" t="s">
        <v>115</v>
      </c>
      <c r="C2147" s="5" t="s">
        <v>99</v>
      </c>
      <c r="D2147" s="5" t="s">
        <v>49</v>
      </c>
      <c r="E2147" s="16">
        <v>806.64</v>
      </c>
      <c r="F2147" s="16">
        <v>657.47</v>
      </c>
      <c r="G2147" s="8"/>
      <c r="H2147" s="9"/>
      <c r="I2147" s="9"/>
      <c r="J2147" s="17">
        <f>E2147-F2147</f>
        <v>149.16999999999996</v>
      </c>
      <c r="K2147" s="9"/>
      <c r="L2147" s="9"/>
      <c r="M2147" s="9"/>
    </row>
    <row r="2148" spans="1:13" ht="12.75">
      <c r="A2148" s="1" t="s">
        <v>13</v>
      </c>
      <c r="B2148" s="5" t="s">
        <v>115</v>
      </c>
      <c r="C2148" s="5" t="s">
        <v>99</v>
      </c>
      <c r="D2148" s="5" t="s">
        <v>50</v>
      </c>
      <c r="E2148" s="16">
        <v>1129.26</v>
      </c>
      <c r="F2148" s="16">
        <v>921.65</v>
      </c>
      <c r="G2148" s="8"/>
      <c r="H2148" s="9"/>
      <c r="I2148" s="9"/>
      <c r="J2148" s="17">
        <f>E2148-F2148</f>
        <v>207.61</v>
      </c>
      <c r="K2148" s="9"/>
      <c r="L2148" s="9"/>
      <c r="M2148" s="9"/>
    </row>
    <row r="2149" spans="1:13" ht="12.75">
      <c r="A2149" s="1" t="s">
        <v>13</v>
      </c>
      <c r="B2149" s="5" t="s">
        <v>115</v>
      </c>
      <c r="C2149" s="5" t="s">
        <v>99</v>
      </c>
      <c r="D2149" s="5" t="s">
        <v>17</v>
      </c>
      <c r="E2149" s="16">
        <v>2327.64</v>
      </c>
      <c r="F2149" s="16">
        <v>1896.86</v>
      </c>
      <c r="G2149" s="8"/>
      <c r="H2149" s="9"/>
      <c r="I2149" s="9"/>
      <c r="J2149" s="17">
        <f>E2149-F2149</f>
        <v>430.78</v>
      </c>
      <c r="K2149" s="9"/>
      <c r="L2149" s="9"/>
      <c r="M2149" s="9"/>
    </row>
    <row r="2150" spans="1:13" ht="12.75">
      <c r="A2150" s="1" t="s">
        <v>13</v>
      </c>
      <c r="B2150" s="5" t="s">
        <v>115</v>
      </c>
      <c r="C2150" s="5" t="s">
        <v>99</v>
      </c>
      <c r="D2150" s="5" t="s">
        <v>18</v>
      </c>
      <c r="E2150" s="16">
        <v>2235.54</v>
      </c>
      <c r="F2150" s="16">
        <v>1821.43</v>
      </c>
      <c r="G2150" s="8"/>
      <c r="H2150" s="9"/>
      <c r="I2150" s="9"/>
      <c r="J2150" s="17">
        <f>E2150-F2150</f>
        <v>414.1099999999999</v>
      </c>
      <c r="K2150" s="9"/>
      <c r="L2150" s="9"/>
      <c r="M2150" s="9"/>
    </row>
    <row r="2151" spans="1:13" ht="12.75">
      <c r="A2151" s="1" t="s">
        <v>13</v>
      </c>
      <c r="B2151" s="5" t="s">
        <v>115</v>
      </c>
      <c r="C2151" s="5" t="s">
        <v>99</v>
      </c>
      <c r="D2151" s="5" t="s">
        <v>19</v>
      </c>
      <c r="E2151" s="16">
        <v>1083.06</v>
      </c>
      <c r="F2151" s="16">
        <v>883.82</v>
      </c>
      <c r="G2151" s="8"/>
      <c r="H2151" s="9"/>
      <c r="I2151" s="9"/>
      <c r="J2151" s="17">
        <f>E2151-F2151</f>
        <v>199.2399999999999</v>
      </c>
      <c r="K2151" s="9"/>
      <c r="L2151" s="9"/>
      <c r="M2151" s="9"/>
    </row>
    <row r="2152" spans="1:13" ht="12.75">
      <c r="A2152" s="1" t="s">
        <v>13</v>
      </c>
      <c r="B2152" s="5" t="s">
        <v>115</v>
      </c>
      <c r="C2152" s="5" t="s">
        <v>99</v>
      </c>
      <c r="D2152" s="5" t="s">
        <v>21</v>
      </c>
      <c r="E2152" s="16">
        <v>51480.1</v>
      </c>
      <c r="F2152" s="16">
        <v>37430.81</v>
      </c>
      <c r="G2152" s="8"/>
      <c r="H2152" s="9"/>
      <c r="I2152" s="9"/>
      <c r="J2152" s="17">
        <f>E2152-F2152</f>
        <v>14049.29</v>
      </c>
      <c r="K2152" s="9">
        <f>K2161</f>
        <v>1145.76</v>
      </c>
      <c r="L2152" s="9"/>
      <c r="M2152" s="9"/>
    </row>
    <row r="2153" spans="1:13" ht="12.75">
      <c r="A2153" s="1" t="s">
        <v>13</v>
      </c>
      <c r="B2153" s="5" t="s">
        <v>115</v>
      </c>
      <c r="C2153" s="5" t="s">
        <v>99</v>
      </c>
      <c r="D2153" s="5" t="s">
        <v>22</v>
      </c>
      <c r="E2153" s="16">
        <v>1198.5</v>
      </c>
      <c r="F2153" s="16">
        <v>975.26</v>
      </c>
      <c r="G2153" s="8"/>
      <c r="H2153" s="9"/>
      <c r="I2153" s="9"/>
      <c r="J2153" s="17">
        <f>E2153-F2153</f>
        <v>223.24</v>
      </c>
      <c r="K2153" s="9"/>
      <c r="L2153" s="9"/>
      <c r="M2153" s="9"/>
    </row>
    <row r="2154" spans="1:13" ht="12.75">
      <c r="A2154" s="1" t="s">
        <v>13</v>
      </c>
      <c r="B2154" s="5" t="s">
        <v>115</v>
      </c>
      <c r="C2154" s="5" t="s">
        <v>99</v>
      </c>
      <c r="D2154" s="5" t="s">
        <v>23</v>
      </c>
      <c r="E2154" s="16">
        <v>5231.52</v>
      </c>
      <c r="F2154" s="16">
        <v>4262.49</v>
      </c>
      <c r="G2154" s="8"/>
      <c r="H2154" s="9"/>
      <c r="I2154" s="9"/>
      <c r="J2154" s="17">
        <f>E2154-F2154</f>
        <v>969.0300000000007</v>
      </c>
      <c r="K2154" s="9"/>
      <c r="L2154" s="9"/>
      <c r="M2154" s="9"/>
    </row>
    <row r="2155" spans="1:13" ht="12.75">
      <c r="A2155" s="1" t="s">
        <v>13</v>
      </c>
      <c r="B2155" s="5" t="s">
        <v>115</v>
      </c>
      <c r="C2155" s="5" t="s">
        <v>99</v>
      </c>
      <c r="D2155" s="5" t="s">
        <v>24</v>
      </c>
      <c r="E2155" s="16">
        <v>23.1</v>
      </c>
      <c r="F2155" s="16">
        <v>22.03</v>
      </c>
      <c r="G2155" s="8"/>
      <c r="H2155" s="9"/>
      <c r="I2155" s="9"/>
      <c r="J2155" s="17">
        <f>E2155-F2155</f>
        <v>1.0700000000000003</v>
      </c>
      <c r="K2155" s="9"/>
      <c r="L2155" s="9"/>
      <c r="M2155" s="9"/>
    </row>
    <row r="2156" spans="1:13" ht="12.75">
      <c r="A2156" s="1" t="s">
        <v>13</v>
      </c>
      <c r="B2156" s="5" t="s">
        <v>115</v>
      </c>
      <c r="C2156" s="5" t="s">
        <v>99</v>
      </c>
      <c r="D2156" s="5" t="s">
        <v>25</v>
      </c>
      <c r="E2156" s="16">
        <v>22423.86</v>
      </c>
      <c r="F2156" s="16">
        <v>18273.5</v>
      </c>
      <c r="G2156" s="8"/>
      <c r="H2156" s="9"/>
      <c r="I2156" s="9"/>
      <c r="J2156" s="17">
        <f>E2156-F2156</f>
        <v>4150.360000000001</v>
      </c>
      <c r="K2156" s="9"/>
      <c r="L2156" s="9"/>
      <c r="M2156" s="9"/>
    </row>
    <row r="2157" spans="1:13" ht="12.75">
      <c r="A2157" s="1" t="s">
        <v>13</v>
      </c>
      <c r="B2157" s="5" t="s">
        <v>115</v>
      </c>
      <c r="C2157" s="5" t="s">
        <v>99</v>
      </c>
      <c r="D2157" s="10" t="s">
        <v>26</v>
      </c>
      <c r="E2157" s="11">
        <v>18828.66</v>
      </c>
      <c r="F2157" s="11">
        <v>15341.7</v>
      </c>
      <c r="G2157" s="8">
        <v>29621.15</v>
      </c>
      <c r="H2157" s="17">
        <f>E2157-G2157</f>
        <v>-10792.490000000002</v>
      </c>
      <c r="I2157" s="9"/>
      <c r="J2157" s="17">
        <f>E2157-F2157</f>
        <v>3486.959999999999</v>
      </c>
      <c r="K2157" s="9"/>
      <c r="L2157" s="9"/>
      <c r="M2157" s="9"/>
    </row>
    <row r="2158" spans="1:13" ht="12.75">
      <c r="A2158" s="1" t="s">
        <v>13</v>
      </c>
      <c r="B2158" s="5" t="s">
        <v>115</v>
      </c>
      <c r="C2158" s="18" t="s">
        <v>99</v>
      </c>
      <c r="D2158" s="18" t="s">
        <v>28</v>
      </c>
      <c r="E2158" s="19">
        <v>16570.08</v>
      </c>
      <c r="F2158" s="19">
        <v>13498.25</v>
      </c>
      <c r="G2158" s="8"/>
      <c r="H2158" s="9"/>
      <c r="I2158" s="9"/>
      <c r="J2158" s="17">
        <f>E2158-F2158</f>
        <v>3071.8300000000017</v>
      </c>
      <c r="K2158" s="9"/>
      <c r="L2158" s="9"/>
      <c r="M2158" s="9"/>
    </row>
    <row r="2159" spans="1:13" ht="12.75">
      <c r="A2159" s="1" t="s">
        <v>13</v>
      </c>
      <c r="B2159" s="5" t="s">
        <v>115</v>
      </c>
      <c r="C2159" s="5" t="s">
        <v>99</v>
      </c>
      <c r="D2159" s="5" t="s">
        <v>54</v>
      </c>
      <c r="E2159" s="16">
        <v>8273.52</v>
      </c>
      <c r="F2159" s="16">
        <v>6741.23</v>
      </c>
      <c r="G2159" s="8"/>
      <c r="H2159" s="9"/>
      <c r="I2159" s="9"/>
      <c r="J2159" s="17">
        <f>E2159-F2159</f>
        <v>1532.2900000000009</v>
      </c>
      <c r="K2159" s="9"/>
      <c r="L2159" s="9"/>
      <c r="M2159" s="9"/>
    </row>
    <row r="2160" spans="1:13" ht="12.75">
      <c r="A2160" s="1" t="s">
        <v>13</v>
      </c>
      <c r="B2160" s="5" t="s">
        <v>115</v>
      </c>
      <c r="C2160" s="5" t="s">
        <v>99</v>
      </c>
      <c r="D2160" s="5" t="s">
        <v>29</v>
      </c>
      <c r="E2160" s="16">
        <v>240.18</v>
      </c>
      <c r="F2160" s="16">
        <v>195.07</v>
      </c>
      <c r="G2160" s="8"/>
      <c r="H2160" s="9"/>
      <c r="I2160" s="9"/>
      <c r="J2160" s="17">
        <f>E2160-F2160</f>
        <v>45.110000000000014</v>
      </c>
      <c r="K2160" s="9"/>
      <c r="L2160" s="9"/>
      <c r="M2160" s="9"/>
    </row>
    <row r="2161" spans="1:13" ht="12.75">
      <c r="A2161" s="1" t="s">
        <v>13</v>
      </c>
      <c r="B2161" s="5" t="s">
        <v>115</v>
      </c>
      <c r="C2161" s="5" t="s">
        <v>99</v>
      </c>
      <c r="D2161" s="5" t="s">
        <v>30</v>
      </c>
      <c r="E2161" s="16">
        <v>30405.87</v>
      </c>
      <c r="F2161" s="16">
        <v>22110.08</v>
      </c>
      <c r="G2161" s="8"/>
      <c r="H2161" s="9"/>
      <c r="I2161" s="9"/>
      <c r="J2161" s="17">
        <f>E2161-F2161</f>
        <v>8295.789999999997</v>
      </c>
      <c r="K2161" s="9">
        <f>95.48*12</f>
        <v>1145.76</v>
      </c>
      <c r="L2161" s="9"/>
      <c r="M2161" s="9"/>
    </row>
    <row r="2162" spans="1:13" ht="12.75">
      <c r="A2162" s="1" t="s">
        <v>13</v>
      </c>
      <c r="B2162" s="5" t="s">
        <v>115</v>
      </c>
      <c r="C2162" s="5" t="s">
        <v>99</v>
      </c>
      <c r="D2162" s="5" t="s">
        <v>31</v>
      </c>
      <c r="E2162" s="16">
        <v>172291.92</v>
      </c>
      <c r="F2162" s="16">
        <v>140187.55</v>
      </c>
      <c r="G2162" s="8"/>
      <c r="H2162" s="9"/>
      <c r="I2162" s="9"/>
      <c r="J2162" s="17">
        <f>E2162-F2162</f>
        <v>32104.370000000024</v>
      </c>
      <c r="K2162" s="9"/>
      <c r="L2162" s="9"/>
      <c r="M2162" s="9"/>
    </row>
    <row r="2163" spans="1:13" ht="12.75">
      <c r="A2163" s="1" t="s">
        <v>13</v>
      </c>
      <c r="B2163" s="5" t="s">
        <v>115</v>
      </c>
      <c r="C2163" s="5" t="s">
        <v>99</v>
      </c>
      <c r="D2163" s="5" t="s">
        <v>33</v>
      </c>
      <c r="E2163" s="16">
        <v>1336.62</v>
      </c>
      <c r="F2163" s="16">
        <v>1088.36</v>
      </c>
      <c r="G2163" s="8"/>
      <c r="H2163" s="9"/>
      <c r="I2163" s="9"/>
      <c r="J2163" s="17">
        <f>E2163-F2163</f>
        <v>248.26</v>
      </c>
      <c r="K2163" s="9"/>
      <c r="L2163" s="9"/>
      <c r="M2163" s="9"/>
    </row>
    <row r="2164" spans="1:13" ht="12.75">
      <c r="A2164" s="1" t="s">
        <v>13</v>
      </c>
      <c r="B2164" s="5" t="s">
        <v>115</v>
      </c>
      <c r="C2164" s="5" t="s">
        <v>99</v>
      </c>
      <c r="D2164" s="5" t="s">
        <v>37</v>
      </c>
      <c r="E2164" s="16">
        <v>344343.85</v>
      </c>
      <c r="F2164" s="16">
        <v>273199.7</v>
      </c>
      <c r="G2164" s="8"/>
      <c r="H2164" s="9"/>
      <c r="I2164" s="9"/>
      <c r="J2164" s="17">
        <f>E2164-F2164</f>
        <v>71144.14999999997</v>
      </c>
      <c r="K2164" s="9"/>
      <c r="L2164" s="9"/>
      <c r="M2164" s="9"/>
    </row>
    <row r="2165" spans="2:13" ht="12.75">
      <c r="B2165" s="5"/>
      <c r="C2165" s="5"/>
      <c r="D2165" s="10" t="s">
        <v>38</v>
      </c>
      <c r="E2165" s="11">
        <f>E2146+E2147+E2148+E2149+E2150+E2151+E2153+E2154+E2155+E2156+E2159+E2163</f>
        <v>54527.04</v>
      </c>
      <c r="F2165" s="11">
        <f>F2146+F2147+F2148+F2149+F2150+F2151+F2153+F2154+F2155+F2156+F2159+F2163</f>
        <v>44436.240000000005</v>
      </c>
      <c r="G2165" s="8"/>
      <c r="H2165" s="9"/>
      <c r="I2165" s="9"/>
      <c r="J2165" s="17">
        <f>E2165-F2165</f>
        <v>10090.799999999996</v>
      </c>
      <c r="K2165" s="9"/>
      <c r="L2165" s="9"/>
      <c r="M2165" s="9"/>
    </row>
    <row r="2166" spans="2:13" ht="12.75">
      <c r="B2166" s="5"/>
      <c r="C2166" s="5"/>
      <c r="D2166" s="10" t="s">
        <v>51</v>
      </c>
      <c r="E2166" s="11">
        <f>E2165+E2158+E2157</f>
        <v>89925.78</v>
      </c>
      <c r="F2166" s="11">
        <f>F2165+F2158+F2157</f>
        <v>73276.19</v>
      </c>
      <c r="G2166" s="8"/>
      <c r="H2166" s="9"/>
      <c r="I2166" s="9"/>
      <c r="J2166" s="17">
        <f>E2166-F2166</f>
        <v>16649.589999999997</v>
      </c>
      <c r="K2166" s="9"/>
      <c r="L2166" s="9"/>
      <c r="M2166" s="9"/>
    </row>
    <row r="2167" spans="1:13" ht="12.75">
      <c r="A2167" s="1" t="s">
        <v>13</v>
      </c>
      <c r="B2167" s="5" t="s">
        <v>115</v>
      </c>
      <c r="C2167" s="5" t="s">
        <v>72</v>
      </c>
      <c r="D2167" s="5" t="s">
        <v>16</v>
      </c>
      <c r="E2167" s="16">
        <v>8438.16</v>
      </c>
      <c r="F2167" s="16">
        <v>7508.98</v>
      </c>
      <c r="G2167" s="8"/>
      <c r="H2167" s="9"/>
      <c r="I2167" s="9"/>
      <c r="J2167" s="17">
        <f>E2167-F2167</f>
        <v>929.1800000000003</v>
      </c>
      <c r="K2167" s="9"/>
      <c r="L2167" s="9"/>
      <c r="M2167" s="9"/>
    </row>
    <row r="2168" spans="1:13" ht="12.75">
      <c r="A2168" s="1" t="s">
        <v>13</v>
      </c>
      <c r="B2168" s="5" t="s">
        <v>115</v>
      </c>
      <c r="C2168" s="5" t="s">
        <v>72</v>
      </c>
      <c r="D2168" s="5" t="s">
        <v>49</v>
      </c>
      <c r="E2168" s="16">
        <v>804.9</v>
      </c>
      <c r="F2168" s="16">
        <v>716.39</v>
      </c>
      <c r="G2168" s="8"/>
      <c r="H2168" s="9"/>
      <c r="I2168" s="9"/>
      <c r="J2168" s="17">
        <f>E2168-F2168</f>
        <v>88.50999999999999</v>
      </c>
      <c r="K2168" s="9"/>
      <c r="L2168" s="9"/>
      <c r="M2168" s="9"/>
    </row>
    <row r="2169" spans="1:13" ht="12.75">
      <c r="A2169" s="1" t="s">
        <v>13</v>
      </c>
      <c r="B2169" s="5" t="s">
        <v>115</v>
      </c>
      <c r="C2169" s="5" t="s">
        <v>72</v>
      </c>
      <c r="D2169" s="5" t="s">
        <v>50</v>
      </c>
      <c r="E2169" s="16">
        <v>1126.68</v>
      </c>
      <c r="F2169" s="16">
        <v>1003.72</v>
      </c>
      <c r="G2169" s="8"/>
      <c r="H2169" s="9"/>
      <c r="I2169" s="9"/>
      <c r="J2169" s="17">
        <f>E2169-F2169</f>
        <v>122.96000000000004</v>
      </c>
      <c r="K2169" s="9"/>
      <c r="L2169" s="9"/>
      <c r="M2169" s="9"/>
    </row>
    <row r="2170" spans="1:13" ht="12.75">
      <c r="A2170" s="1" t="s">
        <v>13</v>
      </c>
      <c r="B2170" s="5" t="s">
        <v>115</v>
      </c>
      <c r="C2170" s="5" t="s">
        <v>72</v>
      </c>
      <c r="D2170" s="5" t="s">
        <v>17</v>
      </c>
      <c r="E2170" s="16">
        <v>2322.12</v>
      </c>
      <c r="F2170" s="16">
        <v>2066.48</v>
      </c>
      <c r="G2170" s="8"/>
      <c r="H2170" s="9"/>
      <c r="I2170" s="9"/>
      <c r="J2170" s="17">
        <f>E2170-F2170</f>
        <v>255.63999999999987</v>
      </c>
      <c r="K2170" s="9"/>
      <c r="L2170" s="9"/>
      <c r="M2170" s="9"/>
    </row>
    <row r="2171" spans="1:13" ht="12.75">
      <c r="A2171" s="1" t="s">
        <v>13</v>
      </c>
      <c r="B2171" s="5" t="s">
        <v>115</v>
      </c>
      <c r="C2171" s="5" t="s">
        <v>72</v>
      </c>
      <c r="D2171" s="5" t="s">
        <v>18</v>
      </c>
      <c r="E2171" s="16">
        <v>2230.32</v>
      </c>
      <c r="F2171" s="16">
        <v>1984.5</v>
      </c>
      <c r="G2171" s="8"/>
      <c r="H2171" s="9"/>
      <c r="I2171" s="9"/>
      <c r="J2171" s="17">
        <f>E2171-F2171</f>
        <v>245.82000000000016</v>
      </c>
      <c r="K2171" s="9"/>
      <c r="L2171" s="9"/>
      <c r="M2171" s="9"/>
    </row>
    <row r="2172" spans="1:13" ht="12.75">
      <c r="A2172" s="1" t="s">
        <v>13</v>
      </c>
      <c r="B2172" s="5" t="s">
        <v>115</v>
      </c>
      <c r="C2172" s="5" t="s">
        <v>72</v>
      </c>
      <c r="D2172" s="5" t="s">
        <v>19</v>
      </c>
      <c r="E2172" s="16">
        <v>1080.48</v>
      </c>
      <c r="F2172" s="16">
        <v>962.49</v>
      </c>
      <c r="G2172" s="8"/>
      <c r="H2172" s="9"/>
      <c r="I2172" s="9"/>
      <c r="J2172" s="17">
        <f>E2172-F2172</f>
        <v>117.99000000000001</v>
      </c>
      <c r="K2172" s="9"/>
      <c r="L2172" s="9"/>
      <c r="M2172" s="9"/>
    </row>
    <row r="2173" spans="1:13" ht="12.75">
      <c r="A2173" s="1" t="s">
        <v>13</v>
      </c>
      <c r="B2173" s="5" t="s">
        <v>115</v>
      </c>
      <c r="C2173" s="5" t="s">
        <v>72</v>
      </c>
      <c r="D2173" s="5" t="s">
        <v>21</v>
      </c>
      <c r="E2173" s="16">
        <v>43025.19</v>
      </c>
      <c r="F2173" s="16">
        <v>38918.12</v>
      </c>
      <c r="G2173" s="8"/>
      <c r="H2173" s="9"/>
      <c r="I2173" s="9"/>
      <c r="J2173" s="17">
        <f>E2173-F2173</f>
        <v>4107.07</v>
      </c>
      <c r="K2173" s="9">
        <f>K2182</f>
        <v>1092.96</v>
      </c>
      <c r="L2173" s="9"/>
      <c r="M2173" s="9"/>
    </row>
    <row r="2174" spans="1:13" ht="12.75">
      <c r="A2174" s="1" t="s">
        <v>13</v>
      </c>
      <c r="B2174" s="5" t="s">
        <v>115</v>
      </c>
      <c r="C2174" s="5" t="s">
        <v>72</v>
      </c>
      <c r="D2174" s="5" t="s">
        <v>22</v>
      </c>
      <c r="E2174" s="16">
        <v>1195.86</v>
      </c>
      <c r="F2174" s="16">
        <v>1063.11</v>
      </c>
      <c r="G2174" s="8"/>
      <c r="H2174" s="9"/>
      <c r="I2174" s="9"/>
      <c r="J2174" s="17">
        <f>E2174-F2174</f>
        <v>132.75</v>
      </c>
      <c r="K2174" s="9"/>
      <c r="L2174" s="9"/>
      <c r="M2174" s="9"/>
    </row>
    <row r="2175" spans="1:13" ht="12.75">
      <c r="A2175" s="1" t="s">
        <v>13</v>
      </c>
      <c r="B2175" s="5" t="s">
        <v>115</v>
      </c>
      <c r="C2175" s="5" t="s">
        <v>72</v>
      </c>
      <c r="D2175" s="5" t="s">
        <v>23</v>
      </c>
      <c r="E2175" s="16">
        <v>5219.28</v>
      </c>
      <c r="F2175" s="16">
        <v>4644.05</v>
      </c>
      <c r="G2175" s="8"/>
      <c r="H2175" s="9"/>
      <c r="I2175" s="9"/>
      <c r="J2175" s="17">
        <f>E2175-F2175</f>
        <v>575.2299999999996</v>
      </c>
      <c r="K2175" s="9"/>
      <c r="L2175" s="9"/>
      <c r="M2175" s="9"/>
    </row>
    <row r="2176" spans="1:13" ht="12.75">
      <c r="A2176" s="1" t="s">
        <v>13</v>
      </c>
      <c r="B2176" s="5" t="s">
        <v>115</v>
      </c>
      <c r="C2176" s="5" t="s">
        <v>72</v>
      </c>
      <c r="D2176" s="5" t="s">
        <v>24</v>
      </c>
      <c r="E2176" s="16">
        <v>23.04</v>
      </c>
      <c r="F2176" s="16">
        <v>23</v>
      </c>
      <c r="G2176" s="8"/>
      <c r="H2176" s="9"/>
      <c r="I2176" s="9"/>
      <c r="J2176" s="17">
        <f>E2176-F2176</f>
        <v>0.03999999999999915</v>
      </c>
      <c r="K2176" s="9"/>
      <c r="L2176" s="9"/>
      <c r="M2176" s="9"/>
    </row>
    <row r="2177" spans="1:13" ht="12.75">
      <c r="A2177" s="1" t="s">
        <v>13</v>
      </c>
      <c r="B2177" s="5" t="s">
        <v>115</v>
      </c>
      <c r="C2177" s="5" t="s">
        <v>72</v>
      </c>
      <c r="D2177" s="5" t="s">
        <v>25</v>
      </c>
      <c r="E2177" s="16">
        <v>22371.18</v>
      </c>
      <c r="F2177" s="16">
        <v>19908.06</v>
      </c>
      <c r="G2177" s="8"/>
      <c r="H2177" s="9"/>
      <c r="I2177" s="9"/>
      <c r="J2177" s="17">
        <f>E2177-F2177</f>
        <v>2463.119999999999</v>
      </c>
      <c r="K2177" s="9"/>
      <c r="L2177" s="9"/>
      <c r="M2177" s="9"/>
    </row>
    <row r="2178" spans="1:13" ht="12.75">
      <c r="A2178" s="1" t="s">
        <v>13</v>
      </c>
      <c r="B2178" s="5" t="s">
        <v>115</v>
      </c>
      <c r="C2178" s="5" t="s">
        <v>72</v>
      </c>
      <c r="D2178" s="10" t="s">
        <v>26</v>
      </c>
      <c r="E2178" s="11">
        <v>18140.76</v>
      </c>
      <c r="F2178" s="11">
        <v>16144.65</v>
      </c>
      <c r="G2178" s="8">
        <v>120.3</v>
      </c>
      <c r="H2178" s="17">
        <f>E2178-G2178</f>
        <v>18020.46</v>
      </c>
      <c r="I2178" s="9"/>
      <c r="J2178" s="17">
        <f>E2178-F2178</f>
        <v>1996.1099999999988</v>
      </c>
      <c r="K2178" s="9"/>
      <c r="L2178" s="9"/>
      <c r="M2178" s="9"/>
    </row>
    <row r="2179" spans="1:13" ht="12.75">
      <c r="A2179" s="1" t="s">
        <v>13</v>
      </c>
      <c r="B2179" s="5" t="s">
        <v>115</v>
      </c>
      <c r="C2179" s="18" t="s">
        <v>72</v>
      </c>
      <c r="D2179" s="18" t="s">
        <v>28</v>
      </c>
      <c r="E2179" s="19">
        <v>16531.38</v>
      </c>
      <c r="F2179" s="19">
        <v>14707.45</v>
      </c>
      <c r="G2179" s="8"/>
      <c r="H2179" s="9"/>
      <c r="I2179" s="9"/>
      <c r="J2179" s="17">
        <f>E2179-F2179</f>
        <v>1823.9300000000003</v>
      </c>
      <c r="K2179" s="9"/>
      <c r="L2179" s="9"/>
      <c r="M2179" s="9"/>
    </row>
    <row r="2180" spans="1:13" ht="12.75">
      <c r="A2180" s="1" t="s">
        <v>13</v>
      </c>
      <c r="B2180" s="5" t="s">
        <v>115</v>
      </c>
      <c r="C2180" s="5" t="s">
        <v>72</v>
      </c>
      <c r="D2180" s="5" t="s">
        <v>54</v>
      </c>
      <c r="E2180" s="16">
        <v>8254.2</v>
      </c>
      <c r="F2180" s="16">
        <v>7344.65</v>
      </c>
      <c r="G2180" s="8"/>
      <c r="H2180" s="9"/>
      <c r="I2180" s="9"/>
      <c r="J2180" s="17">
        <f>E2180-F2180</f>
        <v>909.5500000000011</v>
      </c>
      <c r="K2180" s="9"/>
      <c r="L2180" s="9"/>
      <c r="M2180" s="9"/>
    </row>
    <row r="2181" spans="1:13" ht="12.75">
      <c r="A2181" s="1" t="s">
        <v>13</v>
      </c>
      <c r="B2181" s="5" t="s">
        <v>115</v>
      </c>
      <c r="C2181" s="5" t="s">
        <v>72</v>
      </c>
      <c r="D2181" s="5" t="s">
        <v>29</v>
      </c>
      <c r="E2181" s="16">
        <v>269.16</v>
      </c>
      <c r="F2181" s="16">
        <v>238.92</v>
      </c>
      <c r="G2181" s="8"/>
      <c r="H2181" s="9"/>
      <c r="I2181" s="9"/>
      <c r="J2181" s="17">
        <f>E2181-F2181</f>
        <v>30.240000000000038</v>
      </c>
      <c r="K2181" s="9"/>
      <c r="L2181" s="9"/>
      <c r="M2181" s="9"/>
    </row>
    <row r="2182" spans="1:13" ht="12.75">
      <c r="A2182" s="1" t="s">
        <v>13</v>
      </c>
      <c r="B2182" s="5" t="s">
        <v>115</v>
      </c>
      <c r="C2182" s="5" t="s">
        <v>72</v>
      </c>
      <c r="D2182" s="5" t="s">
        <v>30</v>
      </c>
      <c r="E2182" s="16">
        <v>25410.29</v>
      </c>
      <c r="F2182" s="16">
        <v>22986.04</v>
      </c>
      <c r="G2182" s="8"/>
      <c r="H2182" s="9"/>
      <c r="I2182" s="9"/>
      <c r="J2182" s="17">
        <f>E2182-F2182</f>
        <v>2424.25</v>
      </c>
      <c r="K2182" s="9">
        <f>91.08*12</f>
        <v>1092.96</v>
      </c>
      <c r="L2182" s="9"/>
      <c r="M2182" s="9"/>
    </row>
    <row r="2183" spans="1:13" ht="12.75">
      <c r="A2183" s="1" t="s">
        <v>13</v>
      </c>
      <c r="B2183" s="5" t="s">
        <v>115</v>
      </c>
      <c r="C2183" s="5" t="s">
        <v>72</v>
      </c>
      <c r="D2183" s="5" t="s">
        <v>31</v>
      </c>
      <c r="E2183" s="16">
        <v>150805.68</v>
      </c>
      <c r="F2183" s="16">
        <v>133538.52</v>
      </c>
      <c r="G2183" s="8"/>
      <c r="H2183" s="9"/>
      <c r="I2183" s="9"/>
      <c r="J2183" s="17">
        <f>E2183-F2183</f>
        <v>17267.160000000003</v>
      </c>
      <c r="K2183" s="9"/>
      <c r="L2183" s="9"/>
      <c r="M2183" s="9"/>
    </row>
    <row r="2184" spans="1:13" ht="12.75">
      <c r="A2184" s="1" t="s">
        <v>13</v>
      </c>
      <c r="B2184" s="5" t="s">
        <v>115</v>
      </c>
      <c r="C2184" s="5" t="s">
        <v>72</v>
      </c>
      <c r="D2184" s="5" t="s">
        <v>33</v>
      </c>
      <c r="E2184" s="16">
        <v>1333.62</v>
      </c>
      <c r="F2184" s="16">
        <v>1186.13</v>
      </c>
      <c r="G2184" s="8"/>
      <c r="H2184" s="9"/>
      <c r="I2184" s="9"/>
      <c r="J2184" s="17">
        <f>E2184-F2184</f>
        <v>147.48999999999978</v>
      </c>
      <c r="K2184" s="9"/>
      <c r="L2184" s="9"/>
      <c r="M2184" s="9"/>
    </row>
    <row r="2185" spans="1:13" ht="12.75">
      <c r="A2185" s="1" t="s">
        <v>13</v>
      </c>
      <c r="B2185" s="5" t="s">
        <v>115</v>
      </c>
      <c r="C2185" s="5" t="s">
        <v>72</v>
      </c>
      <c r="D2185" s="5" t="s">
        <v>37</v>
      </c>
      <c r="E2185" s="16">
        <v>308582.3</v>
      </c>
      <c r="F2185" s="16">
        <v>274945.26</v>
      </c>
      <c r="G2185" s="8"/>
      <c r="H2185" s="9"/>
      <c r="I2185" s="9"/>
      <c r="J2185" s="17">
        <f>E2185-F2185</f>
        <v>33637.03999999998</v>
      </c>
      <c r="K2185" s="9"/>
      <c r="L2185" s="9"/>
      <c r="M2185" s="9"/>
    </row>
    <row r="2186" spans="2:13" ht="12.75">
      <c r="B2186" s="5"/>
      <c r="C2186" s="5"/>
      <c r="D2186" s="10" t="s">
        <v>38</v>
      </c>
      <c r="E2186" s="11">
        <f>E2167+E2168+E2169+E2170+E2171+E2172+E2174+E2175+E2176+E2177+E2180+E2184</f>
        <v>54399.840000000004</v>
      </c>
      <c r="F2186" s="11">
        <f>F2167+F2168+F2169+F2170+F2171+F2172+F2174+F2175+F2176+F2177+F2180+F2184</f>
        <v>48411.56</v>
      </c>
      <c r="G2186" s="8"/>
      <c r="H2186" s="9"/>
      <c r="I2186" s="9"/>
      <c r="J2186" s="17">
        <f>E2186-F2186</f>
        <v>5988.280000000006</v>
      </c>
      <c r="K2186" s="9"/>
      <c r="L2186" s="9"/>
      <c r="M2186" s="9"/>
    </row>
    <row r="2187" spans="2:13" ht="12.75">
      <c r="B2187" s="5"/>
      <c r="C2187" s="5"/>
      <c r="D2187" s="10" t="s">
        <v>51</v>
      </c>
      <c r="E2187" s="11">
        <f>E2186+E2179+E2178</f>
        <v>89071.98</v>
      </c>
      <c r="F2187" s="11">
        <f>F2186+F2179+F2178</f>
        <v>79263.65999999999</v>
      </c>
      <c r="G2187" s="8"/>
      <c r="H2187" s="9"/>
      <c r="I2187" s="9"/>
      <c r="J2187" s="17">
        <f>E2187-F2187</f>
        <v>9808.320000000007</v>
      </c>
      <c r="K2187" s="9"/>
      <c r="L2187" s="9"/>
      <c r="M2187" s="9"/>
    </row>
    <row r="2188" spans="1:13" ht="12.75">
      <c r="A2188" s="1" t="s">
        <v>13</v>
      </c>
      <c r="B2188" s="5" t="s">
        <v>115</v>
      </c>
      <c r="C2188" s="5" t="s">
        <v>40</v>
      </c>
      <c r="D2188" s="5" t="s">
        <v>16</v>
      </c>
      <c r="E2188" s="16">
        <v>7105.86</v>
      </c>
      <c r="F2188" s="16">
        <v>6055.91</v>
      </c>
      <c r="G2188" s="8"/>
      <c r="H2188" s="9"/>
      <c r="I2188" s="9"/>
      <c r="J2188" s="17">
        <f>E2188-F2188</f>
        <v>1049.9499999999998</v>
      </c>
      <c r="K2188" s="9"/>
      <c r="L2188" s="9"/>
      <c r="M2188" s="9"/>
    </row>
    <row r="2189" spans="1:13" ht="12.75">
      <c r="A2189" s="1" t="s">
        <v>13</v>
      </c>
      <c r="B2189" s="5" t="s">
        <v>115</v>
      </c>
      <c r="C2189" s="5" t="s">
        <v>40</v>
      </c>
      <c r="D2189" s="5" t="s">
        <v>49</v>
      </c>
      <c r="E2189" s="16">
        <v>677.64</v>
      </c>
      <c r="F2189" s="16">
        <v>577.64</v>
      </c>
      <c r="G2189" s="8"/>
      <c r="H2189" s="9"/>
      <c r="I2189" s="9"/>
      <c r="J2189" s="17">
        <f>E2189-F2189</f>
        <v>100</v>
      </c>
      <c r="K2189" s="9"/>
      <c r="L2189" s="9"/>
      <c r="M2189" s="9"/>
    </row>
    <row r="2190" spans="1:13" ht="12.75">
      <c r="A2190" s="1" t="s">
        <v>13</v>
      </c>
      <c r="B2190" s="5" t="s">
        <v>115</v>
      </c>
      <c r="C2190" s="5" t="s">
        <v>40</v>
      </c>
      <c r="D2190" s="5" t="s">
        <v>50</v>
      </c>
      <c r="E2190" s="16">
        <v>948.78</v>
      </c>
      <c r="F2190" s="16">
        <v>809.8</v>
      </c>
      <c r="G2190" s="8"/>
      <c r="H2190" s="9"/>
      <c r="I2190" s="9"/>
      <c r="J2190" s="17">
        <f>E2190-F2190</f>
        <v>138.98000000000002</v>
      </c>
      <c r="K2190" s="9"/>
      <c r="L2190" s="9"/>
      <c r="M2190" s="9"/>
    </row>
    <row r="2191" spans="1:13" ht="12.75">
      <c r="A2191" s="1" t="s">
        <v>13</v>
      </c>
      <c r="B2191" s="5" t="s">
        <v>115</v>
      </c>
      <c r="C2191" s="5" t="s">
        <v>40</v>
      </c>
      <c r="D2191" s="5" t="s">
        <v>17</v>
      </c>
      <c r="E2191" s="16">
        <v>1955.64</v>
      </c>
      <c r="F2191" s="16">
        <v>1666.77</v>
      </c>
      <c r="G2191" s="8"/>
      <c r="H2191" s="9"/>
      <c r="I2191" s="9"/>
      <c r="J2191" s="17">
        <f>E2191-F2191</f>
        <v>288.8700000000001</v>
      </c>
      <c r="K2191" s="9"/>
      <c r="L2191" s="9"/>
      <c r="M2191" s="9"/>
    </row>
    <row r="2192" spans="1:13" ht="12.75">
      <c r="A2192" s="1" t="s">
        <v>13</v>
      </c>
      <c r="B2192" s="5" t="s">
        <v>115</v>
      </c>
      <c r="C2192" s="5" t="s">
        <v>40</v>
      </c>
      <c r="D2192" s="5" t="s">
        <v>18</v>
      </c>
      <c r="E2192" s="16">
        <v>1878.12</v>
      </c>
      <c r="F2192" s="16">
        <v>1600.38</v>
      </c>
      <c r="G2192" s="8"/>
      <c r="H2192" s="9"/>
      <c r="I2192" s="9"/>
      <c r="J2192" s="17">
        <f>E2192-F2192</f>
        <v>277.7399999999998</v>
      </c>
      <c r="K2192" s="9"/>
      <c r="L2192" s="9"/>
      <c r="M2192" s="9"/>
    </row>
    <row r="2193" spans="1:13" ht="12.75">
      <c r="A2193" s="1" t="s">
        <v>13</v>
      </c>
      <c r="B2193" s="5" t="s">
        <v>115</v>
      </c>
      <c r="C2193" s="5" t="s">
        <v>40</v>
      </c>
      <c r="D2193" s="5" t="s">
        <v>19</v>
      </c>
      <c r="E2193" s="16">
        <v>910.02</v>
      </c>
      <c r="F2193" s="16">
        <v>776.61</v>
      </c>
      <c r="G2193" s="8"/>
      <c r="H2193" s="9"/>
      <c r="I2193" s="9"/>
      <c r="J2193" s="17">
        <f>E2193-F2193</f>
        <v>133.40999999999997</v>
      </c>
      <c r="K2193" s="9"/>
      <c r="L2193" s="9"/>
      <c r="M2193" s="9"/>
    </row>
    <row r="2194" spans="1:13" ht="12.75">
      <c r="A2194" s="1" t="s">
        <v>13</v>
      </c>
      <c r="B2194" s="5" t="s">
        <v>115</v>
      </c>
      <c r="C2194" s="5" t="s">
        <v>40</v>
      </c>
      <c r="D2194" s="5" t="s">
        <v>21</v>
      </c>
      <c r="E2194" s="16">
        <v>24210.66</v>
      </c>
      <c r="F2194" s="16">
        <v>21019.22</v>
      </c>
      <c r="G2194" s="8"/>
      <c r="H2194" s="9"/>
      <c r="I2194" s="9"/>
      <c r="J2194" s="17">
        <f>E2194-F2194</f>
        <v>3191.4399999999987</v>
      </c>
      <c r="K2194" s="9">
        <f>K2203</f>
        <v>560.76</v>
      </c>
      <c r="L2194" s="9"/>
      <c r="M2194" s="9"/>
    </row>
    <row r="2195" spans="1:13" ht="12.75">
      <c r="A2195" s="1" t="s">
        <v>13</v>
      </c>
      <c r="B2195" s="5" t="s">
        <v>115</v>
      </c>
      <c r="C2195" s="5" t="s">
        <v>40</v>
      </c>
      <c r="D2195" s="5" t="s">
        <v>22</v>
      </c>
      <c r="E2195" s="16">
        <v>1006.86</v>
      </c>
      <c r="F2195" s="16">
        <v>856.96</v>
      </c>
      <c r="G2195" s="8"/>
      <c r="H2195" s="9"/>
      <c r="I2195" s="9"/>
      <c r="J2195" s="17">
        <f>E2195-F2195</f>
        <v>149.89999999999998</v>
      </c>
      <c r="K2195" s="9"/>
      <c r="L2195" s="9"/>
      <c r="M2195" s="9"/>
    </row>
    <row r="2196" spans="1:13" ht="12.75">
      <c r="A2196" s="1" t="s">
        <v>13</v>
      </c>
      <c r="B2196" s="5" t="s">
        <v>115</v>
      </c>
      <c r="C2196" s="5" t="s">
        <v>40</v>
      </c>
      <c r="D2196" s="5" t="s">
        <v>23</v>
      </c>
      <c r="E2196" s="16">
        <v>4395.18</v>
      </c>
      <c r="F2196" s="16">
        <v>3745.26</v>
      </c>
      <c r="G2196" s="8"/>
      <c r="H2196" s="9"/>
      <c r="I2196" s="9"/>
      <c r="J2196" s="17">
        <f>E2196-F2196</f>
        <v>649.9200000000001</v>
      </c>
      <c r="K2196" s="9"/>
      <c r="L2196" s="9"/>
      <c r="M2196" s="9"/>
    </row>
    <row r="2197" spans="1:13" ht="12.75">
      <c r="A2197" s="1" t="s">
        <v>13</v>
      </c>
      <c r="B2197" s="5" t="s">
        <v>115</v>
      </c>
      <c r="C2197" s="5" t="s">
        <v>40</v>
      </c>
      <c r="D2197" s="5" t="s">
        <v>24</v>
      </c>
      <c r="E2197" s="16">
        <v>19.32</v>
      </c>
      <c r="F2197" s="16">
        <v>19.11</v>
      </c>
      <c r="G2197" s="8"/>
      <c r="H2197" s="9"/>
      <c r="I2197" s="9"/>
      <c r="J2197" s="17">
        <f>E2197-F2197</f>
        <v>0.21000000000000085</v>
      </c>
      <c r="K2197" s="9"/>
      <c r="L2197" s="9"/>
      <c r="M2197" s="9"/>
    </row>
    <row r="2198" spans="1:13" ht="12.75">
      <c r="A2198" s="1" t="s">
        <v>13</v>
      </c>
      <c r="B2198" s="5" t="s">
        <v>115</v>
      </c>
      <c r="C2198" s="5" t="s">
        <v>40</v>
      </c>
      <c r="D2198" s="5" t="s">
        <v>25</v>
      </c>
      <c r="E2198" s="16">
        <v>18839.22</v>
      </c>
      <c r="F2198" s="16">
        <v>16056</v>
      </c>
      <c r="G2198" s="8"/>
      <c r="H2198" s="9"/>
      <c r="I2198" s="9"/>
      <c r="J2198" s="17">
        <f>E2198-F2198</f>
        <v>2783.220000000001</v>
      </c>
      <c r="K2198" s="9"/>
      <c r="L2198" s="9"/>
      <c r="M2198" s="9"/>
    </row>
    <row r="2199" spans="1:13" ht="12.75">
      <c r="A2199" s="1" t="s">
        <v>13</v>
      </c>
      <c r="B2199" s="5" t="s">
        <v>115</v>
      </c>
      <c r="C2199" s="5" t="s">
        <v>40</v>
      </c>
      <c r="D2199" s="10" t="s">
        <v>26</v>
      </c>
      <c r="E2199" s="11">
        <v>15818.7</v>
      </c>
      <c r="F2199" s="11">
        <v>13480.03</v>
      </c>
      <c r="G2199" s="8">
        <v>5743.32</v>
      </c>
      <c r="H2199" s="17">
        <f>E2199-G2199</f>
        <v>10075.380000000001</v>
      </c>
      <c r="I2199" s="9"/>
      <c r="J2199" s="17">
        <f>E2199-F2199</f>
        <v>2338.67</v>
      </c>
      <c r="K2199" s="9"/>
      <c r="L2199" s="9"/>
      <c r="M2199" s="9"/>
    </row>
    <row r="2200" spans="1:13" ht="12.75">
      <c r="A2200" s="1" t="s">
        <v>13</v>
      </c>
      <c r="B2200" s="5" t="s">
        <v>115</v>
      </c>
      <c r="C2200" s="18" t="s">
        <v>40</v>
      </c>
      <c r="D2200" s="18" t="s">
        <v>28</v>
      </c>
      <c r="E2200" s="19">
        <v>13921.2</v>
      </c>
      <c r="F2200" s="19">
        <v>11860.49</v>
      </c>
      <c r="G2200" s="8"/>
      <c r="H2200" s="9"/>
      <c r="I2200" s="9"/>
      <c r="J2200" s="17">
        <f>E2200-F2200</f>
        <v>2060.710000000001</v>
      </c>
      <c r="K2200" s="9"/>
      <c r="L2200" s="9"/>
      <c r="M2200" s="9"/>
    </row>
    <row r="2201" spans="1:13" ht="12.75">
      <c r="A2201" s="1" t="s">
        <v>13</v>
      </c>
      <c r="B2201" s="5" t="s">
        <v>115</v>
      </c>
      <c r="C2201" s="5" t="s">
        <v>40</v>
      </c>
      <c r="D2201" s="5" t="s">
        <v>54</v>
      </c>
      <c r="E2201" s="16">
        <v>6951</v>
      </c>
      <c r="F2201" s="16">
        <v>5923.32</v>
      </c>
      <c r="G2201" s="8"/>
      <c r="H2201" s="9"/>
      <c r="I2201" s="9"/>
      <c r="J2201" s="17">
        <f>E2201-F2201</f>
        <v>1027.6800000000003</v>
      </c>
      <c r="K2201" s="9"/>
      <c r="L2201" s="9"/>
      <c r="M2201" s="9"/>
    </row>
    <row r="2202" spans="1:13" ht="12.75">
      <c r="A2202" s="1" t="s">
        <v>13</v>
      </c>
      <c r="B2202" s="5" t="s">
        <v>115</v>
      </c>
      <c r="C2202" s="5" t="s">
        <v>40</v>
      </c>
      <c r="D2202" s="5" t="s">
        <v>29</v>
      </c>
      <c r="E2202" s="16">
        <v>232.62</v>
      </c>
      <c r="F2202" s="16">
        <v>197.6</v>
      </c>
      <c r="G2202" s="8"/>
      <c r="H2202" s="9"/>
      <c r="I2202" s="9"/>
      <c r="J2202" s="17">
        <f>E2202-F2202</f>
        <v>35.02000000000001</v>
      </c>
      <c r="K2202" s="9"/>
      <c r="L2202" s="9"/>
      <c r="M2202" s="9"/>
    </row>
    <row r="2203" spans="1:13" ht="12.75">
      <c r="A2203" s="1" t="s">
        <v>13</v>
      </c>
      <c r="B2203" s="5" t="s">
        <v>115</v>
      </c>
      <c r="C2203" s="5" t="s">
        <v>40</v>
      </c>
      <c r="D2203" s="5" t="s">
        <v>30</v>
      </c>
      <c r="E2203" s="16">
        <v>14299.88</v>
      </c>
      <c r="F2203" s="16">
        <v>12416.04</v>
      </c>
      <c r="G2203" s="8"/>
      <c r="H2203" s="9"/>
      <c r="I2203" s="9"/>
      <c r="J2203" s="17">
        <f>E2203-F2203</f>
        <v>1883.8399999999983</v>
      </c>
      <c r="K2203" s="9">
        <f>46.73*12</f>
        <v>560.76</v>
      </c>
      <c r="L2203" s="9"/>
      <c r="M2203" s="9"/>
    </row>
    <row r="2204" spans="1:13" ht="12.75">
      <c r="A2204" s="1" t="s">
        <v>13</v>
      </c>
      <c r="B2204" s="5" t="s">
        <v>115</v>
      </c>
      <c r="C2204" s="5" t="s">
        <v>40</v>
      </c>
      <c r="D2204" s="5" t="s">
        <v>31</v>
      </c>
      <c r="E2204" s="16">
        <v>144750.36</v>
      </c>
      <c r="F2204" s="16">
        <v>123187.35</v>
      </c>
      <c r="G2204" s="8"/>
      <c r="H2204" s="9"/>
      <c r="I2204" s="9"/>
      <c r="J2204" s="17">
        <f>E2204-F2204</f>
        <v>21563.00999999998</v>
      </c>
      <c r="K2204" s="9"/>
      <c r="L2204" s="9"/>
      <c r="M2204" s="9"/>
    </row>
    <row r="2205" spans="1:13" ht="12.75">
      <c r="A2205" s="1" t="s">
        <v>13</v>
      </c>
      <c r="B2205" s="5" t="s">
        <v>115</v>
      </c>
      <c r="C2205" s="5" t="s">
        <v>40</v>
      </c>
      <c r="D2205" s="5" t="s">
        <v>33</v>
      </c>
      <c r="E2205" s="16">
        <v>1122.96</v>
      </c>
      <c r="F2205" s="16">
        <v>956.35</v>
      </c>
      <c r="G2205" s="8"/>
      <c r="H2205" s="9"/>
      <c r="I2205" s="9"/>
      <c r="J2205" s="17">
        <f>E2205-F2205</f>
        <v>166.61</v>
      </c>
      <c r="K2205" s="9"/>
      <c r="L2205" s="9"/>
      <c r="M2205" s="9"/>
    </row>
    <row r="2206" spans="1:13" ht="12.75">
      <c r="A2206" s="1" t="s">
        <v>13</v>
      </c>
      <c r="B2206" s="5" t="s">
        <v>115</v>
      </c>
      <c r="C2206" s="5" t="s">
        <v>40</v>
      </c>
      <c r="D2206" s="5" t="s">
        <v>37</v>
      </c>
      <c r="E2206" s="16">
        <v>259044.02</v>
      </c>
      <c r="F2206" s="16">
        <v>221204.84</v>
      </c>
      <c r="G2206" s="8"/>
      <c r="H2206" s="9"/>
      <c r="I2206" s="9"/>
      <c r="J2206" s="17">
        <f>E2206-F2206</f>
        <v>37839.17999999999</v>
      </c>
      <c r="K2206" s="9"/>
      <c r="L2206" s="9"/>
      <c r="M2206" s="9"/>
    </row>
    <row r="2207" spans="2:13" ht="12.75">
      <c r="B2207" s="5"/>
      <c r="C2207" s="5"/>
      <c r="D2207" s="10" t="s">
        <v>38</v>
      </c>
      <c r="E2207" s="11">
        <f>E2188+E2189+E2190+E2191+E2192+E2193+E2195+E2196+E2197+E2198+E2201+E2205</f>
        <v>45810.6</v>
      </c>
      <c r="F2207" s="11">
        <f>F2188+F2189+F2190+F2191+F2192+F2193+F2195+F2196+F2197+F2198+F2201+F2205</f>
        <v>39044.11</v>
      </c>
      <c r="G2207" s="8"/>
      <c r="H2207" s="9"/>
      <c r="I2207" s="9"/>
      <c r="J2207" s="17">
        <f>E2207-F2207</f>
        <v>6766.489999999998</v>
      </c>
      <c r="K2207" s="9"/>
      <c r="L2207" s="9"/>
      <c r="M2207" s="9"/>
    </row>
    <row r="2208" spans="2:13" ht="12.75">
      <c r="B2208" s="5"/>
      <c r="C2208" s="5"/>
      <c r="D2208" s="10" t="s">
        <v>51</v>
      </c>
      <c r="E2208" s="11">
        <f>E2207+E2200+E2199</f>
        <v>75550.5</v>
      </c>
      <c r="F2208" s="11">
        <f>F2207+F2200+F2199</f>
        <v>64384.63</v>
      </c>
      <c r="G2208" s="8"/>
      <c r="H2208" s="9"/>
      <c r="I2208" s="9"/>
      <c r="J2208" s="17">
        <f>E2208-F2208</f>
        <v>11165.870000000003</v>
      </c>
      <c r="K2208" s="9"/>
      <c r="L2208" s="9"/>
      <c r="M2208" s="9"/>
    </row>
    <row r="2209" spans="1:13" ht="12.75">
      <c r="A2209" s="1" t="s">
        <v>13</v>
      </c>
      <c r="B2209" s="5" t="s">
        <v>115</v>
      </c>
      <c r="C2209" s="5" t="s">
        <v>46</v>
      </c>
      <c r="D2209" s="5" t="s">
        <v>16</v>
      </c>
      <c r="E2209" s="16">
        <v>6225</v>
      </c>
      <c r="F2209" s="16">
        <v>5786.17</v>
      </c>
      <c r="G2209" s="8"/>
      <c r="H2209" s="9"/>
      <c r="I2209" s="9"/>
      <c r="J2209" s="17">
        <f>E2209-F2209</f>
        <v>438.8299999999999</v>
      </c>
      <c r="K2209" s="9"/>
      <c r="L2209" s="9"/>
      <c r="M2209" s="9"/>
    </row>
    <row r="2210" spans="1:13" ht="12.75">
      <c r="A2210" s="1" t="s">
        <v>13</v>
      </c>
      <c r="B2210" s="5" t="s">
        <v>115</v>
      </c>
      <c r="C2210" s="5" t="s">
        <v>46</v>
      </c>
      <c r="D2210" s="5" t="s">
        <v>49</v>
      </c>
      <c r="E2210" s="16">
        <v>593.58</v>
      </c>
      <c r="F2210" s="16">
        <v>551.8</v>
      </c>
      <c r="G2210" s="8"/>
      <c r="H2210" s="9"/>
      <c r="I2210" s="9"/>
      <c r="J2210" s="17">
        <f>E2210-F2210</f>
        <v>41.780000000000086</v>
      </c>
      <c r="K2210" s="9"/>
      <c r="L2210" s="9"/>
      <c r="M2210" s="9"/>
    </row>
    <row r="2211" spans="1:13" ht="12.75">
      <c r="A2211" s="1" t="s">
        <v>13</v>
      </c>
      <c r="B2211" s="5" t="s">
        <v>115</v>
      </c>
      <c r="C2211" s="5" t="s">
        <v>46</v>
      </c>
      <c r="D2211" s="5" t="s">
        <v>50</v>
      </c>
      <c r="E2211" s="16">
        <v>831.3</v>
      </c>
      <c r="F2211" s="16">
        <v>773.25</v>
      </c>
      <c r="G2211" s="8"/>
      <c r="H2211" s="9"/>
      <c r="I2211" s="9"/>
      <c r="J2211" s="17">
        <f>E2211-F2211</f>
        <v>58.049999999999955</v>
      </c>
      <c r="K2211" s="9"/>
      <c r="L2211" s="9"/>
      <c r="M2211" s="9"/>
    </row>
    <row r="2212" spans="1:13" ht="12.75">
      <c r="A2212" s="1" t="s">
        <v>13</v>
      </c>
      <c r="B2212" s="5" t="s">
        <v>115</v>
      </c>
      <c r="C2212" s="5" t="s">
        <v>46</v>
      </c>
      <c r="D2212" s="5" t="s">
        <v>17</v>
      </c>
      <c r="E2212" s="16">
        <v>1713.3</v>
      </c>
      <c r="F2212" s="16">
        <v>1592.56</v>
      </c>
      <c r="G2212" s="8"/>
      <c r="H2212" s="9"/>
      <c r="I2212" s="9"/>
      <c r="J2212" s="17">
        <f>E2212-F2212</f>
        <v>120.74000000000001</v>
      </c>
      <c r="K2212" s="9"/>
      <c r="L2212" s="9"/>
      <c r="M2212" s="9"/>
    </row>
    <row r="2213" spans="1:13" ht="12.75">
      <c r="A2213" s="1" t="s">
        <v>13</v>
      </c>
      <c r="B2213" s="5" t="s">
        <v>115</v>
      </c>
      <c r="C2213" s="5" t="s">
        <v>46</v>
      </c>
      <c r="D2213" s="5" t="s">
        <v>18</v>
      </c>
      <c r="E2213" s="16">
        <v>1645.32</v>
      </c>
      <c r="F2213" s="16">
        <v>1529.23</v>
      </c>
      <c r="G2213" s="8"/>
      <c r="H2213" s="9"/>
      <c r="I2213" s="9"/>
      <c r="J2213" s="17">
        <f>E2213-F2213</f>
        <v>116.08999999999992</v>
      </c>
      <c r="K2213" s="9"/>
      <c r="L2213" s="9"/>
      <c r="M2213" s="9"/>
    </row>
    <row r="2214" spans="1:13" ht="12.75">
      <c r="A2214" s="1" t="s">
        <v>13</v>
      </c>
      <c r="B2214" s="5" t="s">
        <v>115</v>
      </c>
      <c r="C2214" s="5" t="s">
        <v>46</v>
      </c>
      <c r="D2214" s="5" t="s">
        <v>19</v>
      </c>
      <c r="E2214" s="16">
        <v>797.28</v>
      </c>
      <c r="F2214" s="16">
        <v>741.55</v>
      </c>
      <c r="G2214" s="8"/>
      <c r="H2214" s="9"/>
      <c r="I2214" s="9"/>
      <c r="J2214" s="17">
        <f>E2214-F2214</f>
        <v>55.73000000000002</v>
      </c>
      <c r="K2214" s="9"/>
      <c r="L2214" s="9"/>
      <c r="M2214" s="9"/>
    </row>
    <row r="2215" spans="1:13" ht="12.75">
      <c r="A2215" s="1" t="s">
        <v>13</v>
      </c>
      <c r="B2215" s="5" t="s">
        <v>115</v>
      </c>
      <c r="C2215" s="5" t="s">
        <v>46</v>
      </c>
      <c r="D2215" s="5" t="s">
        <v>21</v>
      </c>
      <c r="E2215" s="16">
        <v>27439.28</v>
      </c>
      <c r="F2215" s="16">
        <v>24805.55</v>
      </c>
      <c r="G2215" s="8"/>
      <c r="H2215" s="9"/>
      <c r="I2215" s="9"/>
      <c r="J2215" s="17">
        <f>E2215-F2215</f>
        <v>2633.7299999999996</v>
      </c>
      <c r="K2215" s="9">
        <f>K2224</f>
        <v>808.92</v>
      </c>
      <c r="L2215" s="9"/>
      <c r="M2215" s="9"/>
    </row>
    <row r="2216" spans="1:13" ht="12.75">
      <c r="A2216" s="1" t="s">
        <v>13</v>
      </c>
      <c r="B2216" s="5" t="s">
        <v>115</v>
      </c>
      <c r="C2216" s="5" t="s">
        <v>46</v>
      </c>
      <c r="D2216" s="5" t="s">
        <v>22</v>
      </c>
      <c r="E2216" s="16">
        <v>882.12</v>
      </c>
      <c r="F2216" s="16">
        <v>819.42</v>
      </c>
      <c r="G2216" s="8"/>
      <c r="H2216" s="9"/>
      <c r="I2216" s="9"/>
      <c r="J2216" s="17">
        <f>E2216-F2216</f>
        <v>62.700000000000045</v>
      </c>
      <c r="K2216" s="9"/>
      <c r="L2216" s="9"/>
      <c r="M2216" s="9"/>
    </row>
    <row r="2217" spans="1:13" ht="12.75">
      <c r="A2217" s="1" t="s">
        <v>13</v>
      </c>
      <c r="B2217" s="5" t="s">
        <v>115</v>
      </c>
      <c r="C2217" s="5" t="s">
        <v>46</v>
      </c>
      <c r="D2217" s="5" t="s">
        <v>23</v>
      </c>
      <c r="E2217" s="16">
        <v>3850.38</v>
      </c>
      <c r="F2217" s="16">
        <v>3578.71</v>
      </c>
      <c r="G2217" s="8"/>
      <c r="H2217" s="9"/>
      <c r="I2217" s="9"/>
      <c r="J2217" s="17">
        <f>E2217-F2217</f>
        <v>271.6700000000001</v>
      </c>
      <c r="K2217" s="9"/>
      <c r="L2217" s="9"/>
      <c r="M2217" s="9"/>
    </row>
    <row r="2218" spans="1:13" ht="12.75">
      <c r="A2218" s="1" t="s">
        <v>13</v>
      </c>
      <c r="B2218" s="5" t="s">
        <v>115</v>
      </c>
      <c r="C2218" s="5" t="s">
        <v>46</v>
      </c>
      <c r="D2218" s="5" t="s">
        <v>24</v>
      </c>
      <c r="E2218" s="16">
        <v>16.92</v>
      </c>
      <c r="F2218" s="16">
        <v>16.92</v>
      </c>
      <c r="G2218" s="8"/>
      <c r="H2218" s="9"/>
      <c r="I2218" s="9"/>
      <c r="J2218" s="17">
        <f>E2218-F2218</f>
        <v>0</v>
      </c>
      <c r="K2218" s="9"/>
      <c r="L2218" s="9"/>
      <c r="M2218" s="9"/>
    </row>
    <row r="2219" spans="1:13" ht="12.75">
      <c r="A2219" s="1" t="s">
        <v>13</v>
      </c>
      <c r="B2219" s="5" t="s">
        <v>115</v>
      </c>
      <c r="C2219" s="5" t="s">
        <v>46</v>
      </c>
      <c r="D2219" s="5" t="s">
        <v>25</v>
      </c>
      <c r="E2219" s="16">
        <v>16504.08</v>
      </c>
      <c r="F2219" s="16">
        <v>15340.84</v>
      </c>
      <c r="G2219" s="8"/>
      <c r="H2219" s="9"/>
      <c r="I2219" s="9"/>
      <c r="J2219" s="17">
        <f>E2219-F2219</f>
        <v>1163.2400000000016</v>
      </c>
      <c r="K2219" s="9"/>
      <c r="L2219" s="9"/>
      <c r="M2219" s="9"/>
    </row>
    <row r="2220" spans="1:13" ht="12.75">
      <c r="A2220" s="1" t="s">
        <v>13</v>
      </c>
      <c r="B2220" s="5" t="s">
        <v>115</v>
      </c>
      <c r="C2220" s="5" t="s">
        <v>46</v>
      </c>
      <c r="D2220" s="10" t="s">
        <v>26</v>
      </c>
      <c r="E2220" s="11">
        <v>11059.08</v>
      </c>
      <c r="F2220" s="11">
        <v>10278.94</v>
      </c>
      <c r="G2220" s="8">
        <v>755.67</v>
      </c>
      <c r="H2220" s="17">
        <f>E2220-G2220</f>
        <v>10303.41</v>
      </c>
      <c r="I2220" s="9"/>
      <c r="J2220" s="17">
        <f>E2220-F2220</f>
        <v>780.1399999999994</v>
      </c>
      <c r="K2220" s="9"/>
      <c r="L2220" s="9"/>
      <c r="M2220" s="9"/>
    </row>
    <row r="2221" spans="1:13" ht="12.75">
      <c r="A2221" s="1" t="s">
        <v>13</v>
      </c>
      <c r="B2221" s="5" t="s">
        <v>115</v>
      </c>
      <c r="C2221" s="18" t="s">
        <v>46</v>
      </c>
      <c r="D2221" s="18" t="s">
        <v>28</v>
      </c>
      <c r="E2221" s="19">
        <v>12195.54</v>
      </c>
      <c r="F2221" s="19">
        <v>11334.14</v>
      </c>
      <c r="G2221" s="8"/>
      <c r="H2221" s="9"/>
      <c r="I2221" s="9"/>
      <c r="J2221" s="17">
        <f>E2221-F2221</f>
        <v>861.4000000000015</v>
      </c>
      <c r="K2221" s="9"/>
      <c r="L2221" s="9"/>
      <c r="M2221" s="9"/>
    </row>
    <row r="2222" spans="1:13" ht="12.75">
      <c r="A2222" s="1" t="s">
        <v>13</v>
      </c>
      <c r="B2222" s="5" t="s">
        <v>115</v>
      </c>
      <c r="C2222" s="5" t="s">
        <v>46</v>
      </c>
      <c r="D2222" s="5" t="s">
        <v>54</v>
      </c>
      <c r="E2222" s="16">
        <v>6089.52</v>
      </c>
      <c r="F2222" s="16">
        <v>5659.98</v>
      </c>
      <c r="G2222" s="8"/>
      <c r="H2222" s="9"/>
      <c r="I2222" s="9"/>
      <c r="J2222" s="17">
        <f>E2222-F2222</f>
        <v>429.5400000000009</v>
      </c>
      <c r="K2222" s="9"/>
      <c r="L2222" s="9"/>
      <c r="M2222" s="9"/>
    </row>
    <row r="2223" spans="1:13" ht="12.75">
      <c r="A2223" s="1" t="s">
        <v>13</v>
      </c>
      <c r="B2223" s="5" t="s">
        <v>115</v>
      </c>
      <c r="C2223" s="5" t="s">
        <v>46</v>
      </c>
      <c r="D2223" s="5" t="s">
        <v>29</v>
      </c>
      <c r="E2223" s="16">
        <v>125.34</v>
      </c>
      <c r="F2223" s="16">
        <v>116.34</v>
      </c>
      <c r="G2223" s="8"/>
      <c r="H2223" s="9"/>
      <c r="I2223" s="9"/>
      <c r="J2223" s="17">
        <f>E2223-F2223</f>
        <v>9</v>
      </c>
      <c r="K2223" s="9"/>
      <c r="L2223" s="9"/>
      <c r="M2223" s="9"/>
    </row>
    <row r="2224" spans="1:13" ht="12.75">
      <c r="A2224" s="1" t="s">
        <v>13</v>
      </c>
      <c r="B2224" s="5" t="s">
        <v>115</v>
      </c>
      <c r="C2224" s="5" t="s">
        <v>46</v>
      </c>
      <c r="D2224" s="5" t="s">
        <v>30</v>
      </c>
      <c r="E2224" s="16">
        <v>16205.67</v>
      </c>
      <c r="F2224" s="16">
        <v>14651.04</v>
      </c>
      <c r="G2224" s="8"/>
      <c r="H2224" s="9"/>
      <c r="I2224" s="9"/>
      <c r="J2224" s="17">
        <f>E2224-F2224</f>
        <v>1554.6299999999992</v>
      </c>
      <c r="K2224" s="9">
        <f>67.41*12</f>
        <v>808.92</v>
      </c>
      <c r="L2224" s="9"/>
      <c r="M2224" s="9"/>
    </row>
    <row r="2225" spans="1:13" ht="12.75">
      <c r="A2225" s="1" t="s">
        <v>13</v>
      </c>
      <c r="B2225" s="5" t="s">
        <v>115</v>
      </c>
      <c r="C2225" s="5" t="s">
        <v>46</v>
      </c>
      <c r="D2225" s="5" t="s">
        <v>31</v>
      </c>
      <c r="E2225" s="16">
        <v>126808.08</v>
      </c>
      <c r="F2225" s="16">
        <v>117790.04</v>
      </c>
      <c r="G2225" s="8"/>
      <c r="H2225" s="9"/>
      <c r="I2225" s="9"/>
      <c r="J2225" s="17">
        <f>E2225-F2225</f>
        <v>9018.040000000008</v>
      </c>
      <c r="K2225" s="9"/>
      <c r="L2225" s="9"/>
      <c r="M2225" s="9"/>
    </row>
    <row r="2226" spans="1:13" ht="12.75">
      <c r="A2226" s="1" t="s">
        <v>13</v>
      </c>
      <c r="B2226" s="5" t="s">
        <v>115</v>
      </c>
      <c r="C2226" s="5" t="s">
        <v>46</v>
      </c>
      <c r="D2226" s="5" t="s">
        <v>33</v>
      </c>
      <c r="E2226" s="16">
        <v>983.7</v>
      </c>
      <c r="F2226" s="16">
        <v>914.04</v>
      </c>
      <c r="G2226" s="8"/>
      <c r="H2226" s="9"/>
      <c r="I2226" s="9"/>
      <c r="J2226" s="17">
        <f>E2226-F2226</f>
        <v>69.66000000000008</v>
      </c>
      <c r="K2226" s="9"/>
      <c r="L2226" s="9"/>
      <c r="M2226" s="9"/>
    </row>
    <row r="2227" spans="1:13" ht="12.75">
      <c r="A2227" s="1" t="s">
        <v>13</v>
      </c>
      <c r="B2227" s="5" t="s">
        <v>115</v>
      </c>
      <c r="C2227" s="5" t="s">
        <v>46</v>
      </c>
      <c r="D2227" s="5" t="s">
        <v>37</v>
      </c>
      <c r="E2227" s="16">
        <v>233965.49</v>
      </c>
      <c r="F2227" s="16">
        <v>216280.52</v>
      </c>
      <c r="G2227" s="8"/>
      <c r="H2227" s="9"/>
      <c r="I2227" s="9"/>
      <c r="J2227" s="17">
        <f>E2227-F2227</f>
        <v>17684.97</v>
      </c>
      <c r="K2227" s="9"/>
      <c r="L2227" s="9"/>
      <c r="M2227" s="9"/>
    </row>
    <row r="2228" spans="2:13" ht="12.75">
      <c r="B2228" s="5"/>
      <c r="C2228" s="5"/>
      <c r="D2228" s="10" t="s">
        <v>38</v>
      </c>
      <c r="E2228" s="11">
        <f>E2209+E2210+E2211+E2212+E2213+E2214+E2216+E2217+E2218+E2219+E2222+E2226</f>
        <v>40132.5</v>
      </c>
      <c r="F2228" s="11">
        <f>F2209+F2210+F2211+F2212+F2213+F2214+F2216+F2217+F2218+F2219+F2222+F2226</f>
        <v>37304.469999999994</v>
      </c>
      <c r="G2228" s="8"/>
      <c r="H2228" s="9"/>
      <c r="I2228" s="9"/>
      <c r="J2228" s="17">
        <f>E2228-F2228</f>
        <v>2828.030000000006</v>
      </c>
      <c r="K2228" s="9"/>
      <c r="L2228" s="9"/>
      <c r="M2228" s="9"/>
    </row>
    <row r="2229" spans="2:13" ht="12.75">
      <c r="B2229" s="5"/>
      <c r="C2229" s="5"/>
      <c r="D2229" s="10" t="s">
        <v>51</v>
      </c>
      <c r="E2229" s="11">
        <f>E2228+E2221+E2220</f>
        <v>63387.12</v>
      </c>
      <c r="F2229" s="11">
        <f>F2228+F2221+F2220</f>
        <v>58917.549999999996</v>
      </c>
      <c r="G2229" s="8"/>
      <c r="H2229" s="9"/>
      <c r="I2229" s="9"/>
      <c r="J2229" s="17">
        <f>E2229-F2229</f>
        <v>4469.570000000007</v>
      </c>
      <c r="K2229" s="9"/>
      <c r="L2229" s="9"/>
      <c r="M2229" s="9"/>
    </row>
    <row r="2230" spans="1:13" ht="12.75">
      <c r="A2230" s="1" t="s">
        <v>13</v>
      </c>
      <c r="B2230" s="5" t="s">
        <v>115</v>
      </c>
      <c r="C2230" s="5" t="s">
        <v>74</v>
      </c>
      <c r="D2230" s="5" t="s">
        <v>16</v>
      </c>
      <c r="E2230" s="16">
        <v>6156.78</v>
      </c>
      <c r="F2230" s="16">
        <v>5696.72</v>
      </c>
      <c r="G2230" s="8"/>
      <c r="H2230" s="9"/>
      <c r="I2230" s="9"/>
      <c r="J2230" s="17">
        <f>E2230-F2230</f>
        <v>460.0599999999995</v>
      </c>
      <c r="K2230" s="9"/>
      <c r="L2230" s="9"/>
      <c r="M2230" s="9"/>
    </row>
    <row r="2231" spans="1:13" ht="12.75">
      <c r="A2231" s="1" t="s">
        <v>13</v>
      </c>
      <c r="B2231" s="5" t="s">
        <v>115</v>
      </c>
      <c r="C2231" s="5" t="s">
        <v>74</v>
      </c>
      <c r="D2231" s="5" t="s">
        <v>41</v>
      </c>
      <c r="E2231" s="16">
        <v>185.76</v>
      </c>
      <c r="F2231" s="16">
        <v>170.28</v>
      </c>
      <c r="G2231" s="8"/>
      <c r="H2231" s="9"/>
      <c r="I2231" s="9"/>
      <c r="J2231" s="17">
        <f>E2231-F2231</f>
        <v>15.47999999999999</v>
      </c>
      <c r="K2231" s="9"/>
      <c r="L2231" s="9"/>
      <c r="M2231" s="9"/>
    </row>
    <row r="2232" spans="1:13" ht="12.75">
      <c r="A2232" s="1" t="s">
        <v>13</v>
      </c>
      <c r="B2232" s="5" t="s">
        <v>115</v>
      </c>
      <c r="C2232" s="5" t="s">
        <v>74</v>
      </c>
      <c r="D2232" s="5" t="s">
        <v>49</v>
      </c>
      <c r="E2232" s="16">
        <v>587.16</v>
      </c>
      <c r="F2232" s="16">
        <v>543.34</v>
      </c>
      <c r="G2232" s="8"/>
      <c r="H2232" s="9"/>
      <c r="I2232" s="9"/>
      <c r="J2232" s="17">
        <f>E2232-F2232</f>
        <v>43.819999999999936</v>
      </c>
      <c r="K2232" s="9"/>
      <c r="L2232" s="9"/>
      <c r="M2232" s="9"/>
    </row>
    <row r="2233" spans="1:13" ht="12.75">
      <c r="A2233" s="1" t="s">
        <v>13</v>
      </c>
      <c r="B2233" s="5" t="s">
        <v>115</v>
      </c>
      <c r="C2233" s="5" t="s">
        <v>74</v>
      </c>
      <c r="D2233" s="5" t="s">
        <v>50</v>
      </c>
      <c r="E2233" s="16">
        <v>822.12</v>
      </c>
      <c r="F2233" s="16">
        <v>761.25</v>
      </c>
      <c r="G2233" s="8"/>
      <c r="H2233" s="9"/>
      <c r="I2233" s="9"/>
      <c r="J2233" s="17">
        <f>E2233-F2233</f>
        <v>60.870000000000005</v>
      </c>
      <c r="K2233" s="9"/>
      <c r="L2233" s="9"/>
      <c r="M2233" s="9"/>
    </row>
    <row r="2234" spans="1:13" ht="12.75">
      <c r="A2234" s="1" t="s">
        <v>13</v>
      </c>
      <c r="B2234" s="5" t="s">
        <v>115</v>
      </c>
      <c r="C2234" s="5" t="s">
        <v>74</v>
      </c>
      <c r="D2234" s="5" t="s">
        <v>17</v>
      </c>
      <c r="E2234" s="16">
        <v>1694.34</v>
      </c>
      <c r="F2234" s="16">
        <v>1567.77</v>
      </c>
      <c r="G2234" s="8"/>
      <c r="H2234" s="9"/>
      <c r="I2234" s="9"/>
      <c r="J2234" s="17">
        <f>E2234-F2234</f>
        <v>126.56999999999994</v>
      </c>
      <c r="K2234" s="9"/>
      <c r="L2234" s="9"/>
      <c r="M2234" s="9"/>
    </row>
    <row r="2235" spans="1:13" ht="12.75">
      <c r="A2235" s="1" t="s">
        <v>13</v>
      </c>
      <c r="B2235" s="5" t="s">
        <v>115</v>
      </c>
      <c r="C2235" s="5" t="s">
        <v>74</v>
      </c>
      <c r="D2235" s="5" t="s">
        <v>18</v>
      </c>
      <c r="E2235" s="16">
        <v>1627.26</v>
      </c>
      <c r="F2235" s="16">
        <v>1505.55</v>
      </c>
      <c r="G2235" s="8"/>
      <c r="H2235" s="9"/>
      <c r="I2235" s="9"/>
      <c r="J2235" s="17">
        <f>E2235-F2235</f>
        <v>121.71000000000004</v>
      </c>
      <c r="K2235" s="9"/>
      <c r="L2235" s="9"/>
      <c r="M2235" s="9"/>
    </row>
    <row r="2236" spans="1:13" ht="12.75">
      <c r="A2236" s="1" t="s">
        <v>13</v>
      </c>
      <c r="B2236" s="5" t="s">
        <v>115</v>
      </c>
      <c r="C2236" s="5" t="s">
        <v>74</v>
      </c>
      <c r="D2236" s="5" t="s">
        <v>19</v>
      </c>
      <c r="E2236" s="16">
        <v>788.52</v>
      </c>
      <c r="F2236" s="16">
        <v>730.11</v>
      </c>
      <c r="G2236" s="8"/>
      <c r="H2236" s="9"/>
      <c r="I2236" s="9"/>
      <c r="J2236" s="17">
        <f>E2236-F2236</f>
        <v>58.40999999999997</v>
      </c>
      <c r="K2236" s="9"/>
      <c r="L2236" s="9"/>
      <c r="M2236" s="9"/>
    </row>
    <row r="2237" spans="1:13" ht="12.75">
      <c r="A2237" s="1" t="s">
        <v>13</v>
      </c>
      <c r="B2237" s="5" t="s">
        <v>115</v>
      </c>
      <c r="C2237" s="5" t="s">
        <v>74</v>
      </c>
      <c r="D2237" s="5" t="s">
        <v>21</v>
      </c>
      <c r="E2237" s="16">
        <v>30368.04</v>
      </c>
      <c r="F2237" s="16">
        <v>27735.71</v>
      </c>
      <c r="G2237" s="8"/>
      <c r="H2237" s="9"/>
      <c r="I2237" s="9"/>
      <c r="J2237" s="17">
        <f>E2237-F2237</f>
        <v>2632.3300000000017</v>
      </c>
      <c r="K2237" s="9">
        <f>K2246</f>
        <v>803.52</v>
      </c>
      <c r="L2237" s="9"/>
      <c r="M2237" s="9"/>
    </row>
    <row r="2238" spans="1:13" ht="12.75">
      <c r="A2238" s="1" t="s">
        <v>13</v>
      </c>
      <c r="B2238" s="5" t="s">
        <v>115</v>
      </c>
      <c r="C2238" s="5" t="s">
        <v>74</v>
      </c>
      <c r="D2238" s="5" t="s">
        <v>22</v>
      </c>
      <c r="E2238" s="16">
        <v>872.46</v>
      </c>
      <c r="F2238" s="16">
        <v>806.74</v>
      </c>
      <c r="G2238" s="8"/>
      <c r="H2238" s="9"/>
      <c r="I2238" s="9"/>
      <c r="J2238" s="17">
        <f>E2238-F2238</f>
        <v>65.72000000000003</v>
      </c>
      <c r="K2238" s="9"/>
      <c r="L2238" s="9"/>
      <c r="M2238" s="9"/>
    </row>
    <row r="2239" spans="1:13" ht="12.75">
      <c r="A2239" s="1" t="s">
        <v>13</v>
      </c>
      <c r="B2239" s="5" t="s">
        <v>115</v>
      </c>
      <c r="C2239" s="5" t="s">
        <v>74</v>
      </c>
      <c r="D2239" s="5" t="s">
        <v>23</v>
      </c>
      <c r="E2239" s="16">
        <v>3808.14</v>
      </c>
      <c r="F2239" s="16">
        <v>3523.34</v>
      </c>
      <c r="G2239" s="8"/>
      <c r="H2239" s="9"/>
      <c r="I2239" s="9"/>
      <c r="J2239" s="17">
        <f>E2239-F2239</f>
        <v>284.7999999999997</v>
      </c>
      <c r="K2239" s="9"/>
      <c r="L2239" s="9"/>
      <c r="M2239" s="9"/>
    </row>
    <row r="2240" spans="1:13" ht="12.75">
      <c r="A2240" s="1" t="s">
        <v>13</v>
      </c>
      <c r="B2240" s="5" t="s">
        <v>115</v>
      </c>
      <c r="C2240" s="5" t="s">
        <v>74</v>
      </c>
      <c r="D2240" s="5" t="s">
        <v>24</v>
      </c>
      <c r="E2240" s="16">
        <v>16.86</v>
      </c>
      <c r="F2240" s="16">
        <v>16.86</v>
      </c>
      <c r="G2240" s="8"/>
      <c r="H2240" s="9"/>
      <c r="I2240" s="9"/>
      <c r="J2240" s="17">
        <f>E2240-F2240</f>
        <v>0</v>
      </c>
      <c r="K2240" s="9"/>
      <c r="L2240" s="9"/>
      <c r="M2240" s="9"/>
    </row>
    <row r="2241" spans="1:13" ht="12.75">
      <c r="A2241" s="1" t="s">
        <v>13</v>
      </c>
      <c r="B2241" s="5" t="s">
        <v>115</v>
      </c>
      <c r="C2241" s="5" t="s">
        <v>74</v>
      </c>
      <c r="D2241" s="5" t="s">
        <v>25</v>
      </c>
      <c r="E2241" s="16">
        <v>16323.12</v>
      </c>
      <c r="F2241" s="16">
        <v>15103.6</v>
      </c>
      <c r="G2241" s="8"/>
      <c r="H2241" s="9"/>
      <c r="I2241" s="9"/>
      <c r="J2241" s="17">
        <f>E2241-F2241</f>
        <v>1219.5200000000004</v>
      </c>
      <c r="K2241" s="9"/>
      <c r="L2241" s="9"/>
      <c r="M2241" s="9"/>
    </row>
    <row r="2242" spans="1:13" ht="12.75">
      <c r="A2242" s="1" t="s">
        <v>13</v>
      </c>
      <c r="B2242" s="5" t="s">
        <v>115</v>
      </c>
      <c r="C2242" s="5" t="s">
        <v>74</v>
      </c>
      <c r="D2242" s="10" t="s">
        <v>26</v>
      </c>
      <c r="E2242" s="11">
        <v>13706.1</v>
      </c>
      <c r="F2242" s="11">
        <v>12681.31</v>
      </c>
      <c r="G2242" s="8">
        <v>2675.42</v>
      </c>
      <c r="H2242" s="17">
        <f>E2242-G2242</f>
        <v>11030.68</v>
      </c>
      <c r="I2242" s="9"/>
      <c r="J2242" s="17">
        <f>E2242-F2242</f>
        <v>1024.7900000000009</v>
      </c>
      <c r="K2242" s="9"/>
      <c r="L2242" s="9"/>
      <c r="M2242" s="9"/>
    </row>
    <row r="2243" spans="1:13" ht="12.75">
      <c r="A2243" s="1" t="s">
        <v>13</v>
      </c>
      <c r="B2243" s="5" t="s">
        <v>115</v>
      </c>
      <c r="C2243" s="18" t="s">
        <v>74</v>
      </c>
      <c r="D2243" s="18" t="s">
        <v>28</v>
      </c>
      <c r="E2243" s="19">
        <v>12062.04</v>
      </c>
      <c r="F2243" s="19">
        <v>11158.96</v>
      </c>
      <c r="G2243" s="8"/>
      <c r="H2243" s="9"/>
      <c r="I2243" s="9"/>
      <c r="J2243" s="17">
        <f>E2243-F2243</f>
        <v>903.0800000000017</v>
      </c>
      <c r="K2243" s="9"/>
      <c r="L2243" s="9"/>
      <c r="M2243" s="9"/>
    </row>
    <row r="2244" spans="1:13" ht="12.75">
      <c r="A2244" s="1" t="s">
        <v>13</v>
      </c>
      <c r="B2244" s="5" t="s">
        <v>115</v>
      </c>
      <c r="C2244" s="5" t="s">
        <v>74</v>
      </c>
      <c r="D2244" s="5" t="s">
        <v>54</v>
      </c>
      <c r="E2244" s="16">
        <v>6022.68</v>
      </c>
      <c r="F2244" s="16">
        <v>5572.35</v>
      </c>
      <c r="G2244" s="8"/>
      <c r="H2244" s="9"/>
      <c r="I2244" s="9"/>
      <c r="J2244" s="17">
        <f>E2244-F2244</f>
        <v>450.3299999999999</v>
      </c>
      <c r="K2244" s="9"/>
      <c r="L2244" s="9"/>
      <c r="M2244" s="9"/>
    </row>
    <row r="2245" spans="1:13" ht="12.75">
      <c r="A2245" s="1" t="s">
        <v>13</v>
      </c>
      <c r="B2245" s="5" t="s">
        <v>115</v>
      </c>
      <c r="C2245" s="5" t="s">
        <v>74</v>
      </c>
      <c r="D2245" s="5" t="s">
        <v>29</v>
      </c>
      <c r="E2245" s="16">
        <v>132.78</v>
      </c>
      <c r="F2245" s="16">
        <v>122.66</v>
      </c>
      <c r="G2245" s="8"/>
      <c r="H2245" s="9"/>
      <c r="I2245" s="9"/>
      <c r="J2245" s="17">
        <f>E2245-F2245</f>
        <v>10.120000000000005</v>
      </c>
      <c r="K2245" s="9"/>
      <c r="L2245" s="9"/>
      <c r="M2245" s="9"/>
    </row>
    <row r="2246" spans="1:13" ht="12.75">
      <c r="A2246" s="1" t="s">
        <v>13</v>
      </c>
      <c r="B2246" s="5" t="s">
        <v>115</v>
      </c>
      <c r="C2246" s="5" t="s">
        <v>74</v>
      </c>
      <c r="D2246" s="5" t="s">
        <v>30</v>
      </c>
      <c r="E2246" s="16">
        <v>17935</v>
      </c>
      <c r="F2246" s="16">
        <v>16381.24</v>
      </c>
      <c r="G2246" s="8"/>
      <c r="H2246" s="9"/>
      <c r="I2246" s="9"/>
      <c r="J2246" s="17">
        <f>E2246-F2246</f>
        <v>1553.7600000000002</v>
      </c>
      <c r="K2246" s="9">
        <f>66.96*12</f>
        <v>803.52</v>
      </c>
      <c r="L2246" s="9"/>
      <c r="M2246" s="9"/>
    </row>
    <row r="2247" spans="1:13" ht="12.75">
      <c r="A2247" s="1" t="s">
        <v>13</v>
      </c>
      <c r="B2247" s="5" t="s">
        <v>115</v>
      </c>
      <c r="C2247" s="5" t="s">
        <v>74</v>
      </c>
      <c r="D2247" s="5" t="s">
        <v>31</v>
      </c>
      <c r="E2247" s="16">
        <v>125417.34</v>
      </c>
      <c r="F2247" s="16">
        <v>115963.13</v>
      </c>
      <c r="G2247" s="8"/>
      <c r="H2247" s="9"/>
      <c r="I2247" s="9"/>
      <c r="J2247" s="17">
        <f>E2247-F2247</f>
        <v>9454.209999999992</v>
      </c>
      <c r="K2247" s="9"/>
      <c r="L2247" s="9"/>
      <c r="M2247" s="9"/>
    </row>
    <row r="2248" spans="1:13" ht="12.75">
      <c r="A2248" s="1" t="s">
        <v>13</v>
      </c>
      <c r="B2248" s="5" t="s">
        <v>115</v>
      </c>
      <c r="C2248" s="5" t="s">
        <v>74</v>
      </c>
      <c r="D2248" s="5" t="s">
        <v>33</v>
      </c>
      <c r="E2248" s="16">
        <v>973.02</v>
      </c>
      <c r="F2248" s="16">
        <v>900</v>
      </c>
      <c r="G2248" s="8"/>
      <c r="H2248" s="9"/>
      <c r="I2248" s="9"/>
      <c r="J2248" s="17">
        <f>E2248-F2248</f>
        <v>73.01999999999998</v>
      </c>
      <c r="K2248" s="9"/>
      <c r="L2248" s="9"/>
      <c r="M2248" s="9"/>
    </row>
    <row r="2249" spans="1:13" ht="12.75">
      <c r="A2249" s="1" t="s">
        <v>13</v>
      </c>
      <c r="B2249" s="5" t="s">
        <v>115</v>
      </c>
      <c r="C2249" s="5" t="s">
        <v>74</v>
      </c>
      <c r="D2249" s="5" t="s">
        <v>37</v>
      </c>
      <c r="E2249" s="16">
        <v>239499.52</v>
      </c>
      <c r="F2249" s="16">
        <v>220940.92</v>
      </c>
      <c r="G2249" s="8"/>
      <c r="H2249" s="9"/>
      <c r="I2249" s="9"/>
      <c r="J2249" s="17">
        <f>E2249-F2249</f>
        <v>18558.599999999977</v>
      </c>
      <c r="K2249" s="9"/>
      <c r="L2249" s="9"/>
      <c r="M2249" s="9"/>
    </row>
    <row r="2250" spans="2:13" ht="12.75">
      <c r="B2250" s="5"/>
      <c r="C2250" s="5"/>
      <c r="D2250" s="10" t="s">
        <v>38</v>
      </c>
      <c r="E2250" s="11">
        <f>E2230+E2231+E2232+E2233+E2234+E2235+E2236+E2238+E2239+E2240+E2241+E2244+E2248</f>
        <v>39878.22</v>
      </c>
      <c r="F2250" s="11">
        <f>F2230+F2231+F2232+F2233+F2234+F2235+F2236+F2238+F2239+F2240+F2241+F2244+F2248</f>
        <v>36897.91</v>
      </c>
      <c r="G2250" s="8"/>
      <c r="H2250" s="9"/>
      <c r="I2250" s="9"/>
      <c r="J2250" s="17">
        <f>E2250-F2250</f>
        <v>2980.3099999999977</v>
      </c>
      <c r="K2250" s="9"/>
      <c r="L2250" s="9"/>
      <c r="M2250" s="9"/>
    </row>
    <row r="2251" spans="2:13" ht="12.75">
      <c r="B2251" s="5"/>
      <c r="C2251" s="5"/>
      <c r="D2251" s="10" t="s">
        <v>51</v>
      </c>
      <c r="E2251" s="11">
        <f>E2250+E2243+E2242</f>
        <v>65646.36</v>
      </c>
      <c r="F2251" s="11">
        <f>F2250+F2243+F2242</f>
        <v>60738.18</v>
      </c>
      <c r="G2251" s="8"/>
      <c r="H2251" s="9"/>
      <c r="I2251" s="9"/>
      <c r="J2251" s="17">
        <f>E2251-F2251</f>
        <v>4908.18</v>
      </c>
      <c r="K2251" s="9"/>
      <c r="L2251" s="9"/>
      <c r="M2251" s="9"/>
    </row>
    <row r="2252" spans="1:13" ht="12.75">
      <c r="A2252" s="1" t="s">
        <v>13</v>
      </c>
      <c r="B2252" s="5" t="s">
        <v>115</v>
      </c>
      <c r="C2252" s="5" t="s">
        <v>75</v>
      </c>
      <c r="D2252" s="5" t="s">
        <v>16</v>
      </c>
      <c r="E2252" s="16">
        <v>6106.2</v>
      </c>
      <c r="F2252" s="16">
        <v>5507.83</v>
      </c>
      <c r="G2252" s="8"/>
      <c r="H2252" s="9"/>
      <c r="I2252" s="9"/>
      <c r="J2252" s="17">
        <f>E2252-F2252</f>
        <v>598.3699999999999</v>
      </c>
      <c r="K2252" s="9"/>
      <c r="L2252" s="9"/>
      <c r="M2252" s="9"/>
    </row>
    <row r="2253" spans="1:13" ht="12.75">
      <c r="A2253" s="1" t="s">
        <v>13</v>
      </c>
      <c r="B2253" s="5" t="s">
        <v>115</v>
      </c>
      <c r="C2253" s="5" t="s">
        <v>75</v>
      </c>
      <c r="D2253" s="5" t="s">
        <v>49</v>
      </c>
      <c r="E2253" s="16">
        <v>582.36</v>
      </c>
      <c r="F2253" s="16">
        <v>525.38</v>
      </c>
      <c r="G2253" s="8"/>
      <c r="H2253" s="9"/>
      <c r="I2253" s="9"/>
      <c r="J2253" s="17">
        <f>E2253-F2253</f>
        <v>56.98000000000002</v>
      </c>
      <c r="K2253" s="9"/>
      <c r="L2253" s="9"/>
      <c r="M2253" s="9"/>
    </row>
    <row r="2254" spans="1:13" ht="12.75">
      <c r="A2254" s="1" t="s">
        <v>13</v>
      </c>
      <c r="B2254" s="5" t="s">
        <v>115</v>
      </c>
      <c r="C2254" s="5" t="s">
        <v>75</v>
      </c>
      <c r="D2254" s="5" t="s">
        <v>50</v>
      </c>
      <c r="E2254" s="16">
        <v>815.4</v>
      </c>
      <c r="F2254" s="16">
        <v>736.22</v>
      </c>
      <c r="G2254" s="8"/>
      <c r="H2254" s="9"/>
      <c r="I2254" s="9"/>
      <c r="J2254" s="17">
        <f>E2254-F2254</f>
        <v>79.17999999999995</v>
      </c>
      <c r="K2254" s="9"/>
      <c r="L2254" s="9"/>
      <c r="M2254" s="9"/>
    </row>
    <row r="2255" spans="1:13" ht="12.75">
      <c r="A2255" s="1" t="s">
        <v>13</v>
      </c>
      <c r="B2255" s="5" t="s">
        <v>115</v>
      </c>
      <c r="C2255" s="5" t="s">
        <v>75</v>
      </c>
      <c r="D2255" s="5" t="s">
        <v>17</v>
      </c>
      <c r="E2255" s="16">
        <v>1680.54</v>
      </c>
      <c r="F2255" s="16">
        <v>1515.91</v>
      </c>
      <c r="G2255" s="8"/>
      <c r="H2255" s="9"/>
      <c r="I2255" s="9"/>
      <c r="J2255" s="17">
        <f>E2255-F2255</f>
        <v>164.62999999999988</v>
      </c>
      <c r="K2255" s="9"/>
      <c r="L2255" s="9"/>
      <c r="M2255" s="9"/>
    </row>
    <row r="2256" spans="1:13" ht="12.75">
      <c r="A2256" s="1" t="s">
        <v>13</v>
      </c>
      <c r="B2256" s="5" t="s">
        <v>115</v>
      </c>
      <c r="C2256" s="5" t="s">
        <v>75</v>
      </c>
      <c r="D2256" s="5" t="s">
        <v>18</v>
      </c>
      <c r="E2256" s="16">
        <v>1613.94</v>
      </c>
      <c r="F2256" s="16">
        <v>1455.65</v>
      </c>
      <c r="G2256" s="8"/>
      <c r="H2256" s="9"/>
      <c r="I2256" s="9"/>
      <c r="J2256" s="17">
        <f>E2256-F2256</f>
        <v>158.28999999999996</v>
      </c>
      <c r="K2256" s="9"/>
      <c r="L2256" s="9"/>
      <c r="M2256" s="9"/>
    </row>
    <row r="2257" spans="1:13" ht="12.75">
      <c r="A2257" s="1" t="s">
        <v>13</v>
      </c>
      <c r="B2257" s="5" t="s">
        <v>115</v>
      </c>
      <c r="C2257" s="5" t="s">
        <v>75</v>
      </c>
      <c r="D2257" s="5" t="s">
        <v>19</v>
      </c>
      <c r="E2257" s="16">
        <v>781.98</v>
      </c>
      <c r="F2257" s="16">
        <v>706</v>
      </c>
      <c r="G2257" s="8"/>
      <c r="H2257" s="9"/>
      <c r="I2257" s="9"/>
      <c r="J2257" s="17">
        <f>E2257-F2257</f>
        <v>75.98000000000002</v>
      </c>
      <c r="K2257" s="9"/>
      <c r="L2257" s="9"/>
      <c r="M2257" s="9"/>
    </row>
    <row r="2258" spans="1:13" ht="12.75">
      <c r="A2258" s="1" t="s">
        <v>13</v>
      </c>
      <c r="B2258" s="5" t="s">
        <v>115</v>
      </c>
      <c r="C2258" s="5" t="s">
        <v>75</v>
      </c>
      <c r="D2258" s="5" t="s">
        <v>21</v>
      </c>
      <c r="E2258" s="16">
        <v>33077.79</v>
      </c>
      <c r="F2258" s="16">
        <v>29972.97</v>
      </c>
      <c r="G2258" s="8"/>
      <c r="H2258" s="9"/>
      <c r="I2258" s="9"/>
      <c r="J2258" s="17">
        <f>E2258-F2258</f>
        <v>3104.8199999999997</v>
      </c>
      <c r="K2258" s="9">
        <f>K2267</f>
        <v>861.36</v>
      </c>
      <c r="L2258" s="9"/>
      <c r="M2258" s="9"/>
    </row>
    <row r="2259" spans="1:13" ht="12.75">
      <c r="A2259" s="1" t="s">
        <v>13</v>
      </c>
      <c r="B2259" s="5" t="s">
        <v>115</v>
      </c>
      <c r="C2259" s="5" t="s">
        <v>75</v>
      </c>
      <c r="D2259" s="5" t="s">
        <v>22</v>
      </c>
      <c r="E2259" s="16">
        <v>865.38</v>
      </c>
      <c r="F2259" s="16">
        <v>779.89</v>
      </c>
      <c r="G2259" s="8"/>
      <c r="H2259" s="9"/>
      <c r="I2259" s="9"/>
      <c r="J2259" s="17">
        <f>E2259-F2259</f>
        <v>85.49000000000001</v>
      </c>
      <c r="K2259" s="9"/>
      <c r="L2259" s="9"/>
      <c r="M2259" s="9"/>
    </row>
    <row r="2260" spans="1:13" ht="12.75">
      <c r="A2260" s="1" t="s">
        <v>13</v>
      </c>
      <c r="B2260" s="5" t="s">
        <v>115</v>
      </c>
      <c r="C2260" s="5" t="s">
        <v>75</v>
      </c>
      <c r="D2260" s="5" t="s">
        <v>23</v>
      </c>
      <c r="E2260" s="16">
        <v>3776.88</v>
      </c>
      <c r="F2260" s="16">
        <v>3406.46</v>
      </c>
      <c r="G2260" s="8"/>
      <c r="H2260" s="9"/>
      <c r="I2260" s="9"/>
      <c r="J2260" s="17">
        <f>E2260-F2260</f>
        <v>370.4200000000001</v>
      </c>
      <c r="K2260" s="9"/>
      <c r="L2260" s="9"/>
      <c r="M2260" s="9"/>
    </row>
    <row r="2261" spans="1:13" ht="12.75">
      <c r="A2261" s="1" t="s">
        <v>13</v>
      </c>
      <c r="B2261" s="5" t="s">
        <v>115</v>
      </c>
      <c r="C2261" s="5" t="s">
        <v>75</v>
      </c>
      <c r="D2261" s="5" t="s">
        <v>24</v>
      </c>
      <c r="E2261" s="16">
        <v>16.62</v>
      </c>
      <c r="F2261" s="16">
        <v>16.62</v>
      </c>
      <c r="G2261" s="8"/>
      <c r="H2261" s="9"/>
      <c r="I2261" s="9"/>
      <c r="J2261" s="17">
        <f>E2261-F2261</f>
        <v>0</v>
      </c>
      <c r="K2261" s="9"/>
      <c r="L2261" s="9"/>
      <c r="M2261" s="9"/>
    </row>
    <row r="2262" spans="1:13" ht="12.75">
      <c r="A2262" s="1" t="s">
        <v>13</v>
      </c>
      <c r="B2262" s="5" t="s">
        <v>115</v>
      </c>
      <c r="C2262" s="5" t="s">
        <v>75</v>
      </c>
      <c r="D2262" s="5" t="s">
        <v>25</v>
      </c>
      <c r="E2262" s="16">
        <v>16188.78</v>
      </c>
      <c r="F2262" s="16">
        <v>14602.69</v>
      </c>
      <c r="G2262" s="8"/>
      <c r="H2262" s="9"/>
      <c r="I2262" s="9"/>
      <c r="J2262" s="17">
        <f>E2262-F2262</f>
        <v>1586.0900000000001</v>
      </c>
      <c r="K2262" s="9"/>
      <c r="L2262" s="9"/>
      <c r="M2262" s="9"/>
    </row>
    <row r="2263" spans="1:13" ht="12.75">
      <c r="A2263" s="1" t="s">
        <v>13</v>
      </c>
      <c r="B2263" s="5" t="s">
        <v>115</v>
      </c>
      <c r="C2263" s="5" t="s">
        <v>75</v>
      </c>
      <c r="D2263" s="10" t="s">
        <v>26</v>
      </c>
      <c r="E2263" s="11">
        <v>13593.24</v>
      </c>
      <c r="F2263" s="11">
        <v>12260.42</v>
      </c>
      <c r="G2263" s="8">
        <v>25216.37</v>
      </c>
      <c r="H2263" s="17">
        <f>E2263-G2263</f>
        <v>-11623.13</v>
      </c>
      <c r="I2263" s="9"/>
      <c r="J2263" s="17">
        <f>E2263-F2263</f>
        <v>1332.8199999999997</v>
      </c>
      <c r="K2263" s="9"/>
      <c r="L2263" s="9"/>
      <c r="M2263" s="9"/>
    </row>
    <row r="2264" spans="1:13" ht="12.75">
      <c r="A2264" s="1" t="s">
        <v>13</v>
      </c>
      <c r="B2264" s="5" t="s">
        <v>115</v>
      </c>
      <c r="C2264" s="18" t="s">
        <v>75</v>
      </c>
      <c r="D2264" s="18" t="s">
        <v>28</v>
      </c>
      <c r="E2264" s="19">
        <v>11962.68</v>
      </c>
      <c r="F2264" s="19">
        <v>10788.15</v>
      </c>
      <c r="G2264" s="8"/>
      <c r="H2264" s="9"/>
      <c r="I2264" s="9"/>
      <c r="J2264" s="17">
        <f>E2264-F2264</f>
        <v>1174.5300000000007</v>
      </c>
      <c r="K2264" s="9"/>
      <c r="L2264" s="9"/>
      <c r="M2264" s="9"/>
    </row>
    <row r="2265" spans="1:13" ht="12.75">
      <c r="A2265" s="1" t="s">
        <v>13</v>
      </c>
      <c r="B2265" s="5" t="s">
        <v>115</v>
      </c>
      <c r="C2265" s="5" t="s">
        <v>75</v>
      </c>
      <c r="D2265" s="5" t="s">
        <v>54</v>
      </c>
      <c r="E2265" s="16">
        <v>5973.18</v>
      </c>
      <c r="F2265" s="16">
        <v>5387.47</v>
      </c>
      <c r="G2265" s="8"/>
      <c r="H2265" s="9"/>
      <c r="I2265" s="9"/>
      <c r="J2265" s="17">
        <f>E2265-F2265</f>
        <v>585.71</v>
      </c>
      <c r="K2265" s="9"/>
      <c r="L2265" s="9"/>
      <c r="M2265" s="9"/>
    </row>
    <row r="2266" spans="1:13" ht="12.75">
      <c r="A2266" s="1" t="s">
        <v>13</v>
      </c>
      <c r="B2266" s="5" t="s">
        <v>115</v>
      </c>
      <c r="C2266" s="5" t="s">
        <v>75</v>
      </c>
      <c r="D2266" s="5" t="s">
        <v>29</v>
      </c>
      <c r="E2266" s="16">
        <v>133.5</v>
      </c>
      <c r="F2266" s="16">
        <v>120.15</v>
      </c>
      <c r="G2266" s="8"/>
      <c r="H2266" s="9"/>
      <c r="I2266" s="9"/>
      <c r="J2266" s="17">
        <f>E2266-F2266</f>
        <v>13.349999999999994</v>
      </c>
      <c r="K2266" s="9"/>
      <c r="L2266" s="9"/>
      <c r="M2266" s="9"/>
    </row>
    <row r="2267" spans="1:13" ht="12.75">
      <c r="A2267" s="1" t="s">
        <v>13</v>
      </c>
      <c r="B2267" s="5" t="s">
        <v>115</v>
      </c>
      <c r="C2267" s="5" t="s">
        <v>75</v>
      </c>
      <c r="D2267" s="5" t="s">
        <v>30</v>
      </c>
      <c r="E2267" s="16">
        <v>19535.98</v>
      </c>
      <c r="F2267" s="16">
        <v>17703.25</v>
      </c>
      <c r="G2267" s="8"/>
      <c r="H2267" s="9"/>
      <c r="I2267" s="9"/>
      <c r="J2267" s="17">
        <f>E2267-F2267</f>
        <v>1832.7299999999996</v>
      </c>
      <c r="K2267" s="9">
        <f>71.78*12</f>
        <v>861.36</v>
      </c>
      <c r="L2267" s="9"/>
      <c r="M2267" s="9"/>
    </row>
    <row r="2268" spans="1:13" ht="12.75">
      <c r="A2268" s="1" t="s">
        <v>13</v>
      </c>
      <c r="B2268" s="5" t="s">
        <v>115</v>
      </c>
      <c r="C2268" s="5" t="s">
        <v>75</v>
      </c>
      <c r="D2268" s="5" t="s">
        <v>31</v>
      </c>
      <c r="E2268" s="16">
        <v>124385.7</v>
      </c>
      <c r="F2268" s="16">
        <v>112089.55</v>
      </c>
      <c r="G2268" s="8"/>
      <c r="H2268" s="9"/>
      <c r="I2268" s="9"/>
      <c r="J2268" s="17">
        <f>E2268-F2268</f>
        <v>12296.149999999994</v>
      </c>
      <c r="K2268" s="9"/>
      <c r="L2268" s="9"/>
      <c r="M2268" s="9"/>
    </row>
    <row r="2269" spans="1:13" ht="12.75">
      <c r="A2269" s="1" t="s">
        <v>13</v>
      </c>
      <c r="B2269" s="5" t="s">
        <v>115</v>
      </c>
      <c r="C2269" s="5" t="s">
        <v>75</v>
      </c>
      <c r="D2269" s="5" t="s">
        <v>33</v>
      </c>
      <c r="E2269" s="16">
        <v>964.98</v>
      </c>
      <c r="F2269" s="16">
        <v>870</v>
      </c>
      <c r="G2269" s="8"/>
      <c r="H2269" s="9"/>
      <c r="I2269" s="9"/>
      <c r="J2269" s="17">
        <f>E2269-F2269</f>
        <v>94.98000000000002</v>
      </c>
      <c r="K2269" s="9"/>
      <c r="L2269" s="9"/>
      <c r="M2269" s="9"/>
    </row>
    <row r="2270" spans="1:13" ht="12.75">
      <c r="A2270" s="1" t="s">
        <v>13</v>
      </c>
      <c r="B2270" s="5" t="s">
        <v>115</v>
      </c>
      <c r="C2270" s="5" t="s">
        <v>75</v>
      </c>
      <c r="D2270" s="5" t="s">
        <v>37</v>
      </c>
      <c r="E2270" s="16">
        <v>242055.13</v>
      </c>
      <c r="F2270" s="16">
        <v>218444.61</v>
      </c>
      <c r="G2270" s="8"/>
      <c r="H2270" s="9"/>
      <c r="I2270" s="9"/>
      <c r="J2270" s="17">
        <f>E2270-F2270</f>
        <v>23610.52000000002</v>
      </c>
      <c r="K2270" s="9"/>
      <c r="L2270" s="9"/>
      <c r="M2270" s="9"/>
    </row>
    <row r="2271" spans="2:13" ht="12.75">
      <c r="B2271" s="5"/>
      <c r="C2271" s="5"/>
      <c r="D2271" s="10" t="s">
        <v>38</v>
      </c>
      <c r="E2271" s="11">
        <f>E2252+E2253+E2254+E2255+E2256+E2257+E2259+E2260+E2261+E2262+E2265+E2269</f>
        <v>39366.240000000005</v>
      </c>
      <c r="F2271" s="11">
        <f>F2252+F2253+F2254+F2255+F2256+F2257+F2259+F2260+F2261+F2262+F2265+F2269</f>
        <v>35510.12</v>
      </c>
      <c r="G2271" s="8"/>
      <c r="H2271" s="9"/>
      <c r="I2271" s="9"/>
      <c r="J2271" s="17">
        <f>E2271-F2271</f>
        <v>3856.1200000000026</v>
      </c>
      <c r="K2271" s="9"/>
      <c r="L2271" s="9"/>
      <c r="M2271" s="9"/>
    </row>
    <row r="2272" spans="2:13" ht="12.75">
      <c r="B2272" s="5"/>
      <c r="C2272" s="5"/>
      <c r="D2272" s="10" t="s">
        <v>51</v>
      </c>
      <c r="E2272" s="11">
        <f>E2271+E2264+E2263</f>
        <v>64922.16</v>
      </c>
      <c r="F2272" s="11">
        <f>F2271+F2264+F2263</f>
        <v>58558.69</v>
      </c>
      <c r="G2272" s="8"/>
      <c r="H2272" s="9"/>
      <c r="I2272" s="9"/>
      <c r="J2272" s="17">
        <f>E2272-F2272</f>
        <v>6363.470000000001</v>
      </c>
      <c r="K2272" s="9"/>
      <c r="L2272" s="9"/>
      <c r="M2272" s="9"/>
    </row>
    <row r="2273" spans="1:13" ht="12.75">
      <c r="A2273" s="1" t="s">
        <v>13</v>
      </c>
      <c r="B2273" s="5" t="s">
        <v>115</v>
      </c>
      <c r="C2273" s="5" t="s">
        <v>76</v>
      </c>
      <c r="D2273" s="5" t="s">
        <v>16</v>
      </c>
      <c r="E2273" s="16">
        <v>6156.78</v>
      </c>
      <c r="F2273" s="16">
        <v>5628.77</v>
      </c>
      <c r="G2273" s="8"/>
      <c r="H2273" s="9"/>
      <c r="I2273" s="9"/>
      <c r="J2273" s="17">
        <f>E2273-F2273</f>
        <v>528.0099999999993</v>
      </c>
      <c r="K2273" s="9"/>
      <c r="L2273" s="9"/>
      <c r="M2273" s="9"/>
    </row>
    <row r="2274" spans="1:13" ht="12.75">
      <c r="A2274" s="1" t="s">
        <v>13</v>
      </c>
      <c r="B2274" s="5" t="s">
        <v>115</v>
      </c>
      <c r="C2274" s="5" t="s">
        <v>76</v>
      </c>
      <c r="D2274" s="5" t="s">
        <v>49</v>
      </c>
      <c r="E2274" s="16">
        <v>587.16</v>
      </c>
      <c r="F2274" s="16">
        <v>536.86</v>
      </c>
      <c r="G2274" s="8"/>
      <c r="H2274" s="9"/>
      <c r="I2274" s="9"/>
      <c r="J2274" s="17">
        <f>E2274-F2274</f>
        <v>50.299999999999955</v>
      </c>
      <c r="K2274" s="9"/>
      <c r="L2274" s="9"/>
      <c r="M2274" s="9"/>
    </row>
    <row r="2275" spans="1:13" ht="12.75">
      <c r="A2275" s="1" t="s">
        <v>13</v>
      </c>
      <c r="B2275" s="5" t="s">
        <v>115</v>
      </c>
      <c r="C2275" s="5" t="s">
        <v>76</v>
      </c>
      <c r="D2275" s="5" t="s">
        <v>50</v>
      </c>
      <c r="E2275" s="16">
        <v>822.06</v>
      </c>
      <c r="F2275" s="16">
        <v>752.21</v>
      </c>
      <c r="G2275" s="8"/>
      <c r="H2275" s="9"/>
      <c r="I2275" s="9"/>
      <c r="J2275" s="17">
        <f>E2275-F2275</f>
        <v>69.84999999999991</v>
      </c>
      <c r="K2275" s="9"/>
      <c r="L2275" s="9"/>
      <c r="M2275" s="9"/>
    </row>
    <row r="2276" spans="1:13" ht="12.75">
      <c r="A2276" s="1" t="s">
        <v>13</v>
      </c>
      <c r="B2276" s="5" t="s">
        <v>115</v>
      </c>
      <c r="C2276" s="5" t="s">
        <v>76</v>
      </c>
      <c r="D2276" s="5" t="s">
        <v>17</v>
      </c>
      <c r="E2276" s="16">
        <v>1694.34</v>
      </c>
      <c r="F2276" s="16">
        <v>1549.07</v>
      </c>
      <c r="G2276" s="8"/>
      <c r="H2276" s="9"/>
      <c r="I2276" s="9"/>
      <c r="J2276" s="17">
        <f>E2276-F2276</f>
        <v>145.26999999999998</v>
      </c>
      <c r="K2276" s="9"/>
      <c r="L2276" s="9"/>
      <c r="M2276" s="9"/>
    </row>
    <row r="2277" spans="1:13" ht="12.75">
      <c r="A2277" s="1" t="s">
        <v>13</v>
      </c>
      <c r="B2277" s="5" t="s">
        <v>115</v>
      </c>
      <c r="C2277" s="5" t="s">
        <v>76</v>
      </c>
      <c r="D2277" s="5" t="s">
        <v>18</v>
      </c>
      <c r="E2277" s="16">
        <v>1627.26</v>
      </c>
      <c r="F2277" s="16">
        <v>1487.58</v>
      </c>
      <c r="G2277" s="8"/>
      <c r="H2277" s="9"/>
      <c r="I2277" s="9"/>
      <c r="J2277" s="17">
        <f>E2277-F2277</f>
        <v>139.68000000000006</v>
      </c>
      <c r="K2277" s="9"/>
      <c r="L2277" s="9"/>
      <c r="M2277" s="9"/>
    </row>
    <row r="2278" spans="1:13" ht="12.75">
      <c r="A2278" s="1" t="s">
        <v>13</v>
      </c>
      <c r="B2278" s="5" t="s">
        <v>115</v>
      </c>
      <c r="C2278" s="5" t="s">
        <v>76</v>
      </c>
      <c r="D2278" s="5" t="s">
        <v>19</v>
      </c>
      <c r="E2278" s="16">
        <v>788.52</v>
      </c>
      <c r="F2278" s="16">
        <v>721.48</v>
      </c>
      <c r="G2278" s="8"/>
      <c r="H2278" s="9"/>
      <c r="I2278" s="9"/>
      <c r="J2278" s="17">
        <f>E2278-F2278</f>
        <v>67.03999999999996</v>
      </c>
      <c r="K2278" s="9"/>
      <c r="L2278" s="9"/>
      <c r="M2278" s="9"/>
    </row>
    <row r="2279" spans="1:13" ht="12.75">
      <c r="A2279" s="1" t="s">
        <v>13</v>
      </c>
      <c r="B2279" s="5" t="s">
        <v>115</v>
      </c>
      <c r="C2279" s="5" t="s">
        <v>76</v>
      </c>
      <c r="D2279" s="5" t="s">
        <v>21</v>
      </c>
      <c r="E2279" s="16">
        <v>26039.98</v>
      </c>
      <c r="F2279" s="16">
        <v>23630.99</v>
      </c>
      <c r="G2279" s="8"/>
      <c r="H2279" s="9"/>
      <c r="I2279" s="9"/>
      <c r="J2279" s="17">
        <f>E2279-F2279</f>
        <v>2408.989999999998</v>
      </c>
      <c r="K2279" s="9">
        <f>K2288</f>
        <v>715.92</v>
      </c>
      <c r="L2279" s="9"/>
      <c r="M2279" s="9"/>
    </row>
    <row r="2280" spans="1:13" ht="12.75">
      <c r="A2280" s="1" t="s">
        <v>13</v>
      </c>
      <c r="B2280" s="5" t="s">
        <v>115</v>
      </c>
      <c r="C2280" s="5" t="s">
        <v>76</v>
      </c>
      <c r="D2280" s="5" t="s">
        <v>22</v>
      </c>
      <c r="E2280" s="16">
        <v>872.4</v>
      </c>
      <c r="F2280" s="16">
        <v>796.97</v>
      </c>
      <c r="G2280" s="8"/>
      <c r="H2280" s="9"/>
      <c r="I2280" s="9"/>
      <c r="J2280" s="17">
        <f>E2280-F2280</f>
        <v>75.42999999999995</v>
      </c>
      <c r="K2280" s="9"/>
      <c r="L2280" s="9"/>
      <c r="M2280" s="9"/>
    </row>
    <row r="2281" spans="1:13" ht="12.75">
      <c r="A2281" s="1" t="s">
        <v>13</v>
      </c>
      <c r="B2281" s="5" t="s">
        <v>115</v>
      </c>
      <c r="C2281" s="5" t="s">
        <v>76</v>
      </c>
      <c r="D2281" s="5" t="s">
        <v>23</v>
      </c>
      <c r="E2281" s="16">
        <v>3808.14</v>
      </c>
      <c r="F2281" s="16">
        <v>3481.28</v>
      </c>
      <c r="G2281" s="8"/>
      <c r="H2281" s="9"/>
      <c r="I2281" s="9"/>
      <c r="J2281" s="17">
        <f>E2281-F2281</f>
        <v>326.8599999999997</v>
      </c>
      <c r="K2281" s="9"/>
      <c r="L2281" s="9"/>
      <c r="M2281" s="9"/>
    </row>
    <row r="2282" spans="1:13" ht="12.75">
      <c r="A2282" s="1" t="s">
        <v>13</v>
      </c>
      <c r="B2282" s="5" t="s">
        <v>115</v>
      </c>
      <c r="C2282" s="5" t="s">
        <v>76</v>
      </c>
      <c r="D2282" s="5" t="s">
        <v>24</v>
      </c>
      <c r="E2282" s="16">
        <v>16.86</v>
      </c>
      <c r="F2282" s="16">
        <v>16.86</v>
      </c>
      <c r="G2282" s="8"/>
      <c r="H2282" s="9"/>
      <c r="I2282" s="9"/>
      <c r="J2282" s="17">
        <f>E2282-F2282</f>
        <v>0</v>
      </c>
      <c r="K2282" s="9"/>
      <c r="L2282" s="9"/>
      <c r="M2282" s="9"/>
    </row>
    <row r="2283" spans="1:13" ht="12.75">
      <c r="A2283" s="1" t="s">
        <v>13</v>
      </c>
      <c r="B2283" s="5" t="s">
        <v>115</v>
      </c>
      <c r="C2283" s="5" t="s">
        <v>76</v>
      </c>
      <c r="D2283" s="5" t="s">
        <v>25</v>
      </c>
      <c r="E2283" s="16">
        <v>16323.12</v>
      </c>
      <c r="F2283" s="16">
        <v>14923.46</v>
      </c>
      <c r="G2283" s="8"/>
      <c r="H2283" s="9"/>
      <c r="I2283" s="9"/>
      <c r="J2283" s="17">
        <f>E2283-F2283</f>
        <v>1399.6600000000017</v>
      </c>
      <c r="K2283" s="9"/>
      <c r="L2283" s="9"/>
      <c r="M2283" s="9"/>
    </row>
    <row r="2284" spans="1:13" ht="12.75">
      <c r="A2284" s="1" t="s">
        <v>13</v>
      </c>
      <c r="B2284" s="5" t="s">
        <v>115</v>
      </c>
      <c r="C2284" s="5" t="s">
        <v>76</v>
      </c>
      <c r="D2284" s="10" t="s">
        <v>26</v>
      </c>
      <c r="E2284" s="11">
        <v>13706.1</v>
      </c>
      <c r="F2284" s="11">
        <v>12529.94</v>
      </c>
      <c r="G2284" s="8">
        <v>2256.55</v>
      </c>
      <c r="H2284" s="17">
        <f>E2284-G2284</f>
        <v>11449.55</v>
      </c>
      <c r="I2284" s="9"/>
      <c r="J2284" s="17">
        <f>E2284-F2284</f>
        <v>1176.1599999999999</v>
      </c>
      <c r="K2284" s="9"/>
      <c r="L2284" s="9"/>
      <c r="M2284" s="9"/>
    </row>
    <row r="2285" spans="1:13" ht="12.75">
      <c r="A2285" s="1" t="s">
        <v>13</v>
      </c>
      <c r="B2285" s="5" t="s">
        <v>115</v>
      </c>
      <c r="C2285" s="18" t="s">
        <v>76</v>
      </c>
      <c r="D2285" s="18" t="s">
        <v>28</v>
      </c>
      <c r="E2285" s="19">
        <v>12062.04</v>
      </c>
      <c r="F2285" s="19">
        <v>11025.56</v>
      </c>
      <c r="G2285" s="8"/>
      <c r="H2285" s="9"/>
      <c r="I2285" s="9"/>
      <c r="J2285" s="17">
        <f>E2285-F2285</f>
        <v>1036.4800000000014</v>
      </c>
      <c r="K2285" s="9"/>
      <c r="L2285" s="9"/>
      <c r="M2285" s="9"/>
    </row>
    <row r="2286" spans="1:13" ht="12.75">
      <c r="A2286" s="1" t="s">
        <v>13</v>
      </c>
      <c r="B2286" s="5" t="s">
        <v>115</v>
      </c>
      <c r="C2286" s="5" t="s">
        <v>76</v>
      </c>
      <c r="D2286" s="5" t="s">
        <v>54</v>
      </c>
      <c r="E2286" s="16">
        <v>6022.62</v>
      </c>
      <c r="F2286" s="16">
        <v>5505.78</v>
      </c>
      <c r="G2286" s="8"/>
      <c r="H2286" s="9"/>
      <c r="I2286" s="9"/>
      <c r="J2286" s="17">
        <f>E2286-F2286</f>
        <v>516.8400000000001</v>
      </c>
      <c r="K2286" s="9"/>
      <c r="L2286" s="9"/>
      <c r="M2286" s="9"/>
    </row>
    <row r="2287" spans="1:13" ht="12.75">
      <c r="A2287" s="1" t="s">
        <v>13</v>
      </c>
      <c r="B2287" s="5" t="s">
        <v>115</v>
      </c>
      <c r="C2287" s="5" t="s">
        <v>76</v>
      </c>
      <c r="D2287" s="5" t="s">
        <v>29</v>
      </c>
      <c r="E2287" s="16">
        <v>135.12</v>
      </c>
      <c r="F2287" s="16">
        <v>123.3</v>
      </c>
      <c r="G2287" s="8"/>
      <c r="H2287" s="9"/>
      <c r="I2287" s="9"/>
      <c r="J2287" s="17">
        <f>E2287-F2287</f>
        <v>11.820000000000007</v>
      </c>
      <c r="K2287" s="9"/>
      <c r="L2287" s="9"/>
      <c r="M2287" s="9"/>
    </row>
    <row r="2288" spans="1:13" ht="12.75">
      <c r="A2288" s="1" t="s">
        <v>13</v>
      </c>
      <c r="B2288" s="5" t="s">
        <v>115</v>
      </c>
      <c r="C2288" s="5" t="s">
        <v>76</v>
      </c>
      <c r="D2288" s="5" t="s">
        <v>30</v>
      </c>
      <c r="E2288" s="16">
        <v>15380.03</v>
      </c>
      <c r="F2288" s="16">
        <v>13958.06</v>
      </c>
      <c r="G2288" s="8"/>
      <c r="H2288" s="9"/>
      <c r="I2288" s="9"/>
      <c r="J2288" s="17">
        <f>E2288-F2288</f>
        <v>1421.9700000000012</v>
      </c>
      <c r="K2288" s="9">
        <f>59.66*12</f>
        <v>715.92</v>
      </c>
      <c r="L2288" s="9"/>
      <c r="M2288" s="9"/>
    </row>
    <row r="2289" spans="1:13" ht="12.75">
      <c r="A2289" s="1" t="s">
        <v>13</v>
      </c>
      <c r="B2289" s="5" t="s">
        <v>115</v>
      </c>
      <c r="C2289" s="5" t="s">
        <v>76</v>
      </c>
      <c r="D2289" s="5" t="s">
        <v>31</v>
      </c>
      <c r="E2289" s="16">
        <v>125417.34</v>
      </c>
      <c r="F2289" s="16">
        <v>114566.62</v>
      </c>
      <c r="G2289" s="8"/>
      <c r="H2289" s="9"/>
      <c r="I2289" s="9"/>
      <c r="J2289" s="17">
        <f>E2289-F2289</f>
        <v>10850.720000000001</v>
      </c>
      <c r="K2289" s="9"/>
      <c r="L2289" s="9"/>
      <c r="M2289" s="9"/>
    </row>
    <row r="2290" spans="1:13" ht="12.75">
      <c r="A2290" s="1" t="s">
        <v>13</v>
      </c>
      <c r="B2290" s="5" t="s">
        <v>115</v>
      </c>
      <c r="C2290" s="5" t="s">
        <v>76</v>
      </c>
      <c r="D2290" s="5" t="s">
        <v>33</v>
      </c>
      <c r="E2290" s="16">
        <v>973.02</v>
      </c>
      <c r="F2290" s="16">
        <v>889.21</v>
      </c>
      <c r="G2290" s="8"/>
      <c r="H2290" s="9"/>
      <c r="I2290" s="9"/>
      <c r="J2290" s="17">
        <f>E2290-F2290</f>
        <v>83.80999999999995</v>
      </c>
      <c r="K2290" s="9"/>
      <c r="L2290" s="9"/>
      <c r="M2290" s="9"/>
    </row>
    <row r="2291" spans="1:13" ht="12.75">
      <c r="A2291" s="1" t="s">
        <v>13</v>
      </c>
      <c r="B2291" s="5" t="s">
        <v>115</v>
      </c>
      <c r="C2291" s="5" t="s">
        <v>76</v>
      </c>
      <c r="D2291" s="5" t="s">
        <v>37</v>
      </c>
      <c r="E2291" s="16">
        <v>232432.89</v>
      </c>
      <c r="F2291" s="16">
        <v>212124</v>
      </c>
      <c r="G2291" s="8"/>
      <c r="H2291" s="9"/>
      <c r="I2291" s="9"/>
      <c r="J2291" s="17">
        <f>E2291-F2291</f>
        <v>20308.890000000014</v>
      </c>
      <c r="K2291" s="9"/>
      <c r="L2291" s="9"/>
      <c r="M2291" s="9"/>
    </row>
    <row r="2292" spans="2:13" ht="12.75">
      <c r="B2292" s="5"/>
      <c r="C2292" s="5"/>
      <c r="D2292" s="10" t="s">
        <v>38</v>
      </c>
      <c r="E2292" s="11">
        <f>E2273+E2274+E2275+E2276+E2277+E2278+E2280+E2281+E2282+E2283+E2286+E2290</f>
        <v>39692.28</v>
      </c>
      <c r="F2292" s="11">
        <f>F2273+F2274+F2275+F2276+F2277+F2278+F2280+F2281+F2282+F2283+F2286+F2290</f>
        <v>36289.53</v>
      </c>
      <c r="G2292" s="8"/>
      <c r="H2292" s="9"/>
      <c r="I2292" s="9"/>
      <c r="J2292" s="17">
        <f>E2292-F2292</f>
        <v>3402.75</v>
      </c>
      <c r="K2292" s="9"/>
      <c r="L2292" s="9"/>
      <c r="M2292" s="9"/>
    </row>
    <row r="2293" spans="2:13" ht="12.75">
      <c r="B2293" s="5"/>
      <c r="C2293" s="5"/>
      <c r="D2293" s="10" t="s">
        <v>51</v>
      </c>
      <c r="E2293" s="11">
        <f>E2292+E2285+E2284</f>
        <v>65460.42</v>
      </c>
      <c r="F2293" s="11">
        <f>F2292+F2285+F2284</f>
        <v>59845.03</v>
      </c>
      <c r="G2293" s="8"/>
      <c r="H2293" s="9"/>
      <c r="I2293" s="9"/>
      <c r="J2293" s="17">
        <f>E2293-F2293</f>
        <v>5615.389999999999</v>
      </c>
      <c r="K2293" s="9"/>
      <c r="L2293" s="9"/>
      <c r="M2293" s="9"/>
    </row>
    <row r="2294" spans="1:13" ht="12.75">
      <c r="A2294" s="1" t="s">
        <v>13</v>
      </c>
      <c r="B2294" s="5" t="s">
        <v>115</v>
      </c>
      <c r="C2294" s="5" t="s">
        <v>77</v>
      </c>
      <c r="D2294" s="5" t="s">
        <v>16</v>
      </c>
      <c r="E2294" s="16">
        <v>6062.1</v>
      </c>
      <c r="F2294" s="16">
        <v>5339.03</v>
      </c>
      <c r="G2294" s="8"/>
      <c r="H2294" s="9"/>
      <c r="I2294" s="9"/>
      <c r="J2294" s="17">
        <f>E2294-F2294</f>
        <v>723.0700000000006</v>
      </c>
      <c r="K2294" s="9"/>
      <c r="L2294" s="9"/>
      <c r="M2294" s="9"/>
    </row>
    <row r="2295" spans="1:13" ht="12.75">
      <c r="A2295" s="1" t="s">
        <v>13</v>
      </c>
      <c r="B2295" s="5" t="s">
        <v>115</v>
      </c>
      <c r="C2295" s="5" t="s">
        <v>77</v>
      </c>
      <c r="D2295" s="5" t="s">
        <v>41</v>
      </c>
      <c r="E2295" s="16">
        <v>0</v>
      </c>
      <c r="F2295" s="16">
        <v>0</v>
      </c>
      <c r="G2295" s="8"/>
      <c r="H2295" s="9"/>
      <c r="I2295" s="9"/>
      <c r="J2295" s="17">
        <f>E2295-F2295</f>
        <v>0</v>
      </c>
      <c r="K2295" s="9"/>
      <c r="L2295" s="9"/>
      <c r="M2295" s="9"/>
    </row>
    <row r="2296" spans="1:13" ht="12.75">
      <c r="A2296" s="1" t="s">
        <v>13</v>
      </c>
      <c r="B2296" s="5" t="s">
        <v>115</v>
      </c>
      <c r="C2296" s="5" t="s">
        <v>77</v>
      </c>
      <c r="D2296" s="5" t="s">
        <v>49</v>
      </c>
      <c r="E2296" s="16">
        <v>578.22</v>
      </c>
      <c r="F2296" s="16">
        <v>509.36</v>
      </c>
      <c r="G2296" s="8"/>
      <c r="H2296" s="9"/>
      <c r="I2296" s="9"/>
      <c r="J2296" s="17">
        <f>E2296-F2296</f>
        <v>68.86000000000001</v>
      </c>
      <c r="K2296" s="9"/>
      <c r="L2296" s="9"/>
      <c r="M2296" s="9"/>
    </row>
    <row r="2297" spans="1:13" ht="12.75">
      <c r="A2297" s="1" t="s">
        <v>13</v>
      </c>
      <c r="B2297" s="5" t="s">
        <v>115</v>
      </c>
      <c r="C2297" s="5" t="s">
        <v>77</v>
      </c>
      <c r="D2297" s="5" t="s">
        <v>50</v>
      </c>
      <c r="E2297" s="16">
        <v>809.52</v>
      </c>
      <c r="F2297" s="16">
        <v>713.77</v>
      </c>
      <c r="G2297" s="8"/>
      <c r="H2297" s="9"/>
      <c r="I2297" s="9"/>
      <c r="J2297" s="17">
        <f>E2297-F2297</f>
        <v>95.75</v>
      </c>
      <c r="K2297" s="9"/>
      <c r="L2297" s="9"/>
      <c r="M2297" s="9"/>
    </row>
    <row r="2298" spans="1:13" ht="12.75">
      <c r="A2298" s="1" t="s">
        <v>13</v>
      </c>
      <c r="B2298" s="5" t="s">
        <v>115</v>
      </c>
      <c r="C2298" s="5" t="s">
        <v>77</v>
      </c>
      <c r="D2298" s="5" t="s">
        <v>17</v>
      </c>
      <c r="E2298" s="16">
        <v>1668.24</v>
      </c>
      <c r="F2298" s="16">
        <v>1469.28</v>
      </c>
      <c r="G2298" s="8"/>
      <c r="H2298" s="9"/>
      <c r="I2298" s="9"/>
      <c r="J2298" s="17">
        <f>E2298-F2298</f>
        <v>198.96000000000004</v>
      </c>
      <c r="K2298" s="9"/>
      <c r="L2298" s="9"/>
      <c r="M2298" s="9"/>
    </row>
    <row r="2299" spans="1:13" ht="12.75">
      <c r="A2299" s="1" t="s">
        <v>13</v>
      </c>
      <c r="B2299" s="5" t="s">
        <v>115</v>
      </c>
      <c r="C2299" s="5" t="s">
        <v>77</v>
      </c>
      <c r="D2299" s="5" t="s">
        <v>18</v>
      </c>
      <c r="E2299" s="16">
        <v>1602.3</v>
      </c>
      <c r="F2299" s="16">
        <v>1411.01</v>
      </c>
      <c r="G2299" s="8"/>
      <c r="H2299" s="9"/>
      <c r="I2299" s="9"/>
      <c r="J2299" s="17">
        <f>E2299-F2299</f>
        <v>191.28999999999996</v>
      </c>
      <c r="K2299" s="9"/>
      <c r="L2299" s="9"/>
      <c r="M2299" s="9"/>
    </row>
    <row r="2300" spans="1:13" ht="12.75">
      <c r="A2300" s="1" t="s">
        <v>13</v>
      </c>
      <c r="B2300" s="5" t="s">
        <v>115</v>
      </c>
      <c r="C2300" s="5" t="s">
        <v>77</v>
      </c>
      <c r="D2300" s="5" t="s">
        <v>19</v>
      </c>
      <c r="E2300" s="16">
        <v>776.34</v>
      </c>
      <c r="F2300" s="16">
        <v>684.45</v>
      </c>
      <c r="G2300" s="8"/>
      <c r="H2300" s="9"/>
      <c r="I2300" s="9"/>
      <c r="J2300" s="17">
        <f>E2300-F2300</f>
        <v>91.88999999999999</v>
      </c>
      <c r="K2300" s="9"/>
      <c r="L2300" s="9"/>
      <c r="M2300" s="9"/>
    </row>
    <row r="2301" spans="1:13" ht="12.75">
      <c r="A2301" s="1" t="s">
        <v>13</v>
      </c>
      <c r="B2301" s="5" t="s">
        <v>115</v>
      </c>
      <c r="C2301" s="5" t="s">
        <v>77</v>
      </c>
      <c r="D2301" s="5" t="s">
        <v>21</v>
      </c>
      <c r="E2301" s="16">
        <v>17173.21</v>
      </c>
      <c r="F2301" s="16">
        <v>13839.86</v>
      </c>
      <c r="G2301" s="8"/>
      <c r="H2301" s="9"/>
      <c r="I2301" s="9"/>
      <c r="J2301" s="17">
        <f>E2301-F2301</f>
        <v>3333.3499999999985</v>
      </c>
      <c r="K2301" s="9">
        <f>K2309</f>
        <v>401.04</v>
      </c>
      <c r="L2301" s="9"/>
      <c r="M2301" s="9"/>
    </row>
    <row r="2302" spans="1:13" ht="12.75">
      <c r="A2302" s="1" t="s">
        <v>13</v>
      </c>
      <c r="B2302" s="5" t="s">
        <v>115</v>
      </c>
      <c r="C2302" s="5" t="s">
        <v>77</v>
      </c>
      <c r="D2302" s="5" t="s">
        <v>22</v>
      </c>
      <c r="E2302" s="16">
        <v>859.14</v>
      </c>
      <c r="F2302" s="16">
        <v>755.9</v>
      </c>
      <c r="G2302" s="8"/>
      <c r="H2302" s="9"/>
      <c r="I2302" s="9"/>
      <c r="J2302" s="17">
        <f>E2302-F2302</f>
        <v>103.24000000000001</v>
      </c>
      <c r="K2302" s="9"/>
      <c r="L2302" s="9"/>
      <c r="M2302" s="9"/>
    </row>
    <row r="2303" spans="1:13" ht="12.75">
      <c r="A2303" s="1" t="s">
        <v>13</v>
      </c>
      <c r="B2303" s="5" t="s">
        <v>115</v>
      </c>
      <c r="C2303" s="5" t="s">
        <v>77</v>
      </c>
      <c r="D2303" s="5" t="s">
        <v>24</v>
      </c>
      <c r="E2303" s="16">
        <v>16.62</v>
      </c>
      <c r="F2303" s="16">
        <v>16.43</v>
      </c>
      <c r="G2303" s="8"/>
      <c r="H2303" s="9"/>
      <c r="I2303" s="9"/>
      <c r="J2303" s="17">
        <f>E2303-F2303</f>
        <v>0.19000000000000128</v>
      </c>
      <c r="K2303" s="9"/>
      <c r="L2303" s="9"/>
      <c r="M2303" s="9"/>
    </row>
    <row r="2304" spans="1:13" ht="12.75">
      <c r="A2304" s="1" t="s">
        <v>13</v>
      </c>
      <c r="B2304" s="5" t="s">
        <v>115</v>
      </c>
      <c r="C2304" s="5" t="s">
        <v>77</v>
      </c>
      <c r="D2304" s="5" t="s">
        <v>25</v>
      </c>
      <c r="E2304" s="16">
        <v>16072.08</v>
      </c>
      <c r="F2304" s="16">
        <v>14155.23</v>
      </c>
      <c r="G2304" s="8"/>
      <c r="H2304" s="9"/>
      <c r="I2304" s="9"/>
      <c r="J2304" s="17">
        <f>E2304-F2304</f>
        <v>1916.8500000000004</v>
      </c>
      <c r="K2304" s="9"/>
      <c r="L2304" s="9"/>
      <c r="M2304" s="9"/>
    </row>
    <row r="2305" spans="1:13" ht="12.75">
      <c r="A2305" s="1" t="s">
        <v>13</v>
      </c>
      <c r="B2305" s="5" t="s">
        <v>115</v>
      </c>
      <c r="C2305" s="5" t="s">
        <v>77</v>
      </c>
      <c r="D2305" s="10" t="s">
        <v>26</v>
      </c>
      <c r="E2305" s="11">
        <v>14519.34</v>
      </c>
      <c r="F2305" s="11">
        <v>12786.31</v>
      </c>
      <c r="G2305" s="8">
        <v>46172.73</v>
      </c>
      <c r="H2305" s="17">
        <f>E2305-G2305</f>
        <v>-31653.390000000003</v>
      </c>
      <c r="I2305" s="9"/>
      <c r="J2305" s="17">
        <f>E2305-F2305</f>
        <v>1733.0300000000007</v>
      </c>
      <c r="K2305" s="9"/>
      <c r="L2305" s="9"/>
      <c r="M2305" s="9"/>
    </row>
    <row r="2306" spans="1:13" ht="12.75">
      <c r="A2306" s="1" t="s">
        <v>13</v>
      </c>
      <c r="B2306" s="5" t="s">
        <v>115</v>
      </c>
      <c r="C2306" s="18" t="s">
        <v>77</v>
      </c>
      <c r="D2306" s="18" t="s">
        <v>28</v>
      </c>
      <c r="E2306" s="19">
        <v>11876.58</v>
      </c>
      <c r="F2306" s="19">
        <v>10457.4</v>
      </c>
      <c r="G2306" s="8"/>
      <c r="H2306" s="9"/>
      <c r="I2306" s="9"/>
      <c r="J2306" s="17">
        <f>E2306-F2306</f>
        <v>1419.1800000000003</v>
      </c>
      <c r="K2306" s="9"/>
      <c r="L2306" s="9"/>
      <c r="M2306" s="9"/>
    </row>
    <row r="2307" spans="1:13" ht="12.75">
      <c r="A2307" s="1" t="s">
        <v>13</v>
      </c>
      <c r="B2307" s="5" t="s">
        <v>115</v>
      </c>
      <c r="C2307" s="5" t="s">
        <v>77</v>
      </c>
      <c r="D2307" s="5" t="s">
        <v>54</v>
      </c>
      <c r="E2307" s="16">
        <v>5930.1</v>
      </c>
      <c r="F2307" s="16">
        <v>5222.32</v>
      </c>
      <c r="G2307" s="8"/>
      <c r="H2307" s="9"/>
      <c r="I2307" s="9"/>
      <c r="J2307" s="17">
        <f>E2307-F2307</f>
        <v>707.7800000000007</v>
      </c>
      <c r="K2307" s="9"/>
      <c r="L2307" s="9"/>
      <c r="M2307" s="9"/>
    </row>
    <row r="2308" spans="1:13" ht="12.75">
      <c r="A2308" s="1" t="s">
        <v>13</v>
      </c>
      <c r="B2308" s="5" t="s">
        <v>115</v>
      </c>
      <c r="C2308" s="5" t="s">
        <v>77</v>
      </c>
      <c r="D2308" s="5" t="s">
        <v>29</v>
      </c>
      <c r="E2308" s="16">
        <v>115.92</v>
      </c>
      <c r="F2308" s="16">
        <v>101.85</v>
      </c>
      <c r="G2308" s="8"/>
      <c r="H2308" s="9"/>
      <c r="I2308" s="9"/>
      <c r="J2308" s="17">
        <f>E2308-F2308</f>
        <v>14.070000000000007</v>
      </c>
      <c r="K2308" s="9"/>
      <c r="L2308" s="9"/>
      <c r="M2308" s="9"/>
    </row>
    <row r="2309" spans="1:13" ht="12.75">
      <c r="A2309" s="1" t="s">
        <v>13</v>
      </c>
      <c r="B2309" s="5" t="s">
        <v>115</v>
      </c>
      <c r="C2309" s="5" t="s">
        <v>77</v>
      </c>
      <c r="D2309" s="5" t="s">
        <v>30</v>
      </c>
      <c r="E2309" s="16">
        <v>10143.17</v>
      </c>
      <c r="F2309" s="16">
        <v>8175.28</v>
      </c>
      <c r="G2309" s="8"/>
      <c r="H2309" s="9"/>
      <c r="I2309" s="9"/>
      <c r="J2309" s="17">
        <f>E2309-F2309</f>
        <v>1967.8900000000003</v>
      </c>
      <c r="K2309" s="9">
        <f>33.42*12</f>
        <v>401.04</v>
      </c>
      <c r="L2309" s="9"/>
      <c r="M2309" s="9"/>
    </row>
    <row r="2310" spans="1:13" ht="12.75">
      <c r="A2310" s="1" t="s">
        <v>13</v>
      </c>
      <c r="B2310" s="5" t="s">
        <v>115</v>
      </c>
      <c r="C2310" s="5" t="s">
        <v>77</v>
      </c>
      <c r="D2310" s="5" t="s">
        <v>33</v>
      </c>
      <c r="E2310" s="16">
        <v>958.08</v>
      </c>
      <c r="F2310" s="16">
        <v>843.35</v>
      </c>
      <c r="G2310" s="8"/>
      <c r="H2310" s="9"/>
      <c r="I2310" s="9"/>
      <c r="J2310" s="17">
        <f>E2310-F2310</f>
        <v>114.73000000000002</v>
      </c>
      <c r="K2310" s="9"/>
      <c r="L2310" s="9"/>
      <c r="M2310" s="9"/>
    </row>
    <row r="2311" spans="1:13" ht="12.75">
      <c r="A2311" s="1" t="s">
        <v>13</v>
      </c>
      <c r="B2311" s="5" t="s">
        <v>115</v>
      </c>
      <c r="C2311" s="5" t="s">
        <v>77</v>
      </c>
      <c r="D2311" s="5" t="s">
        <v>37</v>
      </c>
      <c r="E2311" s="16">
        <v>89160.96</v>
      </c>
      <c r="F2311" s="16">
        <v>76480.83</v>
      </c>
      <c r="G2311" s="8"/>
      <c r="H2311" s="9"/>
      <c r="I2311" s="9"/>
      <c r="J2311" s="17">
        <f>E2311-F2311</f>
        <v>12680.130000000005</v>
      </c>
      <c r="K2311" s="9"/>
      <c r="L2311" s="9"/>
      <c r="M2311" s="9"/>
    </row>
    <row r="2312" spans="2:13" ht="12.75">
      <c r="B2312" s="5"/>
      <c r="C2312" s="5"/>
      <c r="D2312" s="10" t="s">
        <v>38</v>
      </c>
      <c r="E2312" s="11">
        <f>E2294+E2295+E2296+E2297+E2298+E2299+E2300+E2302+E2303+E2304+E2307+E2310</f>
        <v>35332.74</v>
      </c>
      <c r="F2312" s="11">
        <f>F2294+F2295+F2296+F2297+F2298+F2299+F2300+F2302+F2303+F2304+F2307+F2310</f>
        <v>31120.129999999997</v>
      </c>
      <c r="G2312" s="8"/>
      <c r="H2312" s="9"/>
      <c r="I2312" s="9"/>
      <c r="J2312" s="17">
        <f>E2312-F2312</f>
        <v>4212.610000000001</v>
      </c>
      <c r="K2312" s="9"/>
      <c r="L2312" s="9"/>
      <c r="M2312" s="9"/>
    </row>
    <row r="2313" spans="2:13" ht="12.75">
      <c r="B2313" s="5"/>
      <c r="C2313" s="5"/>
      <c r="D2313" s="10" t="s">
        <v>51</v>
      </c>
      <c r="E2313" s="11">
        <f>E2312+E2306+E2305</f>
        <v>61728.66</v>
      </c>
      <c r="F2313" s="11">
        <f>F2312+F2306+F2305</f>
        <v>54363.84</v>
      </c>
      <c r="G2313" s="8"/>
      <c r="H2313" s="9"/>
      <c r="I2313" s="9"/>
      <c r="J2313" s="17">
        <f>E2313-F2313</f>
        <v>7364.820000000007</v>
      </c>
      <c r="K2313" s="9"/>
      <c r="L2313" s="9"/>
      <c r="M2313" s="9"/>
    </row>
    <row r="2314" spans="1:13" ht="12.75">
      <c r="A2314" s="1" t="s">
        <v>13</v>
      </c>
      <c r="B2314" s="5" t="s">
        <v>115</v>
      </c>
      <c r="C2314" s="5" t="s">
        <v>65</v>
      </c>
      <c r="D2314" s="5" t="s">
        <v>16</v>
      </c>
      <c r="E2314" s="16">
        <v>6170.44</v>
      </c>
      <c r="F2314" s="16">
        <v>5694.86</v>
      </c>
      <c r="G2314" s="8"/>
      <c r="H2314" s="9"/>
      <c r="I2314" s="9"/>
      <c r="J2314" s="17">
        <f>E2314-F2314</f>
        <v>475.5799999999999</v>
      </c>
      <c r="K2314" s="9"/>
      <c r="L2314" s="9"/>
      <c r="M2314" s="9"/>
    </row>
    <row r="2315" spans="1:13" ht="12.75">
      <c r="A2315" s="1" t="s">
        <v>13</v>
      </c>
      <c r="B2315" s="5" t="s">
        <v>115</v>
      </c>
      <c r="C2315" s="5" t="s">
        <v>65</v>
      </c>
      <c r="D2315" s="5" t="s">
        <v>49</v>
      </c>
      <c r="E2315" s="16">
        <v>588.52</v>
      </c>
      <c r="F2315" s="16">
        <v>543.24</v>
      </c>
      <c r="G2315" s="8"/>
      <c r="H2315" s="9"/>
      <c r="I2315" s="9"/>
      <c r="J2315" s="17">
        <f>E2315-F2315</f>
        <v>45.27999999999997</v>
      </c>
      <c r="K2315" s="9"/>
      <c r="L2315" s="9"/>
      <c r="M2315" s="9"/>
    </row>
    <row r="2316" spans="1:13" ht="12.75">
      <c r="A2316" s="1" t="s">
        <v>13</v>
      </c>
      <c r="B2316" s="5" t="s">
        <v>115</v>
      </c>
      <c r="C2316" s="5" t="s">
        <v>65</v>
      </c>
      <c r="D2316" s="5" t="s">
        <v>50</v>
      </c>
      <c r="E2316" s="16">
        <v>823.88</v>
      </c>
      <c r="F2316" s="16">
        <v>761.1</v>
      </c>
      <c r="G2316" s="8"/>
      <c r="H2316" s="9"/>
      <c r="I2316" s="9"/>
      <c r="J2316" s="17">
        <f>E2316-F2316</f>
        <v>62.77999999999997</v>
      </c>
      <c r="K2316" s="9"/>
      <c r="L2316" s="9"/>
      <c r="M2316" s="9"/>
    </row>
    <row r="2317" spans="1:13" ht="12.75">
      <c r="A2317" s="1" t="s">
        <v>13</v>
      </c>
      <c r="B2317" s="5" t="s">
        <v>115</v>
      </c>
      <c r="C2317" s="5" t="s">
        <v>65</v>
      </c>
      <c r="D2317" s="5" t="s">
        <v>17</v>
      </c>
      <c r="E2317" s="16">
        <v>1698.15</v>
      </c>
      <c r="F2317" s="16">
        <v>1567.31</v>
      </c>
      <c r="G2317" s="8"/>
      <c r="H2317" s="9"/>
      <c r="I2317" s="9"/>
      <c r="J2317" s="17">
        <f>E2317-F2317</f>
        <v>130.84000000000015</v>
      </c>
      <c r="K2317" s="9"/>
      <c r="L2317" s="9"/>
      <c r="M2317" s="9"/>
    </row>
    <row r="2318" spans="1:13" ht="12.75">
      <c r="A2318" s="1" t="s">
        <v>13</v>
      </c>
      <c r="B2318" s="5" t="s">
        <v>115</v>
      </c>
      <c r="C2318" s="5" t="s">
        <v>65</v>
      </c>
      <c r="D2318" s="5" t="s">
        <v>18</v>
      </c>
      <c r="E2318" s="16">
        <v>1630.99</v>
      </c>
      <c r="F2318" s="16">
        <v>1505.14</v>
      </c>
      <c r="G2318" s="8"/>
      <c r="H2318" s="9"/>
      <c r="I2318" s="9"/>
      <c r="J2318" s="17">
        <f>E2318-F2318</f>
        <v>125.84999999999991</v>
      </c>
      <c r="K2318" s="9"/>
      <c r="L2318" s="9"/>
      <c r="M2318" s="9"/>
    </row>
    <row r="2319" spans="1:13" ht="12.75">
      <c r="A2319" s="1" t="s">
        <v>13</v>
      </c>
      <c r="B2319" s="5" t="s">
        <v>115</v>
      </c>
      <c r="C2319" s="5" t="s">
        <v>65</v>
      </c>
      <c r="D2319" s="5" t="s">
        <v>19</v>
      </c>
      <c r="E2319" s="16">
        <v>790.18</v>
      </c>
      <c r="F2319" s="16">
        <v>729.92</v>
      </c>
      <c r="G2319" s="8"/>
      <c r="H2319" s="9"/>
      <c r="I2319" s="9"/>
      <c r="J2319" s="17">
        <f>E2319-F2319</f>
        <v>60.25999999999999</v>
      </c>
      <c r="K2319" s="9"/>
      <c r="L2319" s="9"/>
      <c r="M2319" s="9"/>
    </row>
    <row r="2320" spans="1:13" ht="12.75">
      <c r="A2320" s="1" t="s">
        <v>13</v>
      </c>
      <c r="B2320" s="5" t="s">
        <v>115</v>
      </c>
      <c r="C2320" s="5" t="s">
        <v>65</v>
      </c>
      <c r="D2320" s="5" t="s">
        <v>21</v>
      </c>
      <c r="E2320" s="16">
        <v>22687.87</v>
      </c>
      <c r="F2320" s="16">
        <v>20720.15</v>
      </c>
      <c r="G2320" s="8"/>
      <c r="H2320" s="9"/>
      <c r="I2320" s="9"/>
      <c r="J2320" s="17">
        <f>E2320-F2320</f>
        <v>1967.7199999999975</v>
      </c>
      <c r="K2320" s="9">
        <f>K2329</f>
        <v>681.84</v>
      </c>
      <c r="L2320" s="9"/>
      <c r="M2320" s="9"/>
    </row>
    <row r="2321" spans="1:13" ht="12.75">
      <c r="A2321" s="1" t="s">
        <v>13</v>
      </c>
      <c r="B2321" s="5" t="s">
        <v>115</v>
      </c>
      <c r="C2321" s="5" t="s">
        <v>65</v>
      </c>
      <c r="D2321" s="5" t="s">
        <v>22</v>
      </c>
      <c r="E2321" s="16">
        <v>874.56</v>
      </c>
      <c r="F2321" s="16">
        <v>806.48</v>
      </c>
      <c r="G2321" s="8"/>
      <c r="H2321" s="9"/>
      <c r="I2321" s="9"/>
      <c r="J2321" s="17">
        <f>E2321-F2321</f>
        <v>68.07999999999993</v>
      </c>
      <c r="K2321" s="9"/>
      <c r="L2321" s="9"/>
      <c r="M2321" s="9"/>
    </row>
    <row r="2322" spans="1:13" ht="12.75">
      <c r="A2322" s="1" t="s">
        <v>13</v>
      </c>
      <c r="B2322" s="5" t="s">
        <v>115</v>
      </c>
      <c r="C2322" s="5" t="s">
        <v>65</v>
      </c>
      <c r="D2322" s="5" t="s">
        <v>23</v>
      </c>
      <c r="E2322" s="16">
        <v>3816.73</v>
      </c>
      <c r="F2322" s="16">
        <v>3522.25</v>
      </c>
      <c r="G2322" s="8"/>
      <c r="H2322" s="9"/>
      <c r="I2322" s="9"/>
      <c r="J2322" s="17">
        <f>E2322-F2322</f>
        <v>294.48</v>
      </c>
      <c r="K2322" s="9"/>
      <c r="L2322" s="9"/>
      <c r="M2322" s="9"/>
    </row>
    <row r="2323" spans="1:13" ht="12.75">
      <c r="A2323" s="1" t="s">
        <v>13</v>
      </c>
      <c r="B2323" s="5" t="s">
        <v>115</v>
      </c>
      <c r="C2323" s="5" t="s">
        <v>65</v>
      </c>
      <c r="D2323" s="5" t="s">
        <v>24</v>
      </c>
      <c r="E2323" s="16">
        <v>16.78</v>
      </c>
      <c r="F2323" s="16">
        <v>17.1</v>
      </c>
      <c r="G2323" s="8"/>
      <c r="H2323" s="9"/>
      <c r="I2323" s="9"/>
      <c r="J2323" s="17">
        <f>E2323-F2323</f>
        <v>-0.3200000000000003</v>
      </c>
      <c r="K2323" s="9"/>
      <c r="L2323" s="9"/>
      <c r="M2323" s="9"/>
    </row>
    <row r="2324" spans="1:13" ht="12.75">
      <c r="A2324" s="1" t="s">
        <v>13</v>
      </c>
      <c r="B2324" s="5" t="s">
        <v>115</v>
      </c>
      <c r="C2324" s="5" t="s">
        <v>65</v>
      </c>
      <c r="D2324" s="5" t="s">
        <v>25</v>
      </c>
      <c r="E2324" s="16">
        <v>16359.45</v>
      </c>
      <c r="F2324" s="16">
        <v>15098.83</v>
      </c>
      <c r="G2324" s="8"/>
      <c r="H2324" s="9"/>
      <c r="I2324" s="9"/>
      <c r="J2324" s="17">
        <f>E2324-F2324</f>
        <v>1260.6200000000008</v>
      </c>
      <c r="K2324" s="9"/>
      <c r="L2324" s="9"/>
      <c r="M2324" s="9"/>
    </row>
    <row r="2325" spans="1:13" ht="12.75">
      <c r="A2325" s="1" t="s">
        <v>13</v>
      </c>
      <c r="B2325" s="5" t="s">
        <v>115</v>
      </c>
      <c r="C2325" s="5" t="s">
        <v>65</v>
      </c>
      <c r="D2325" s="10" t="s">
        <v>26</v>
      </c>
      <c r="E2325" s="11">
        <v>10962.36</v>
      </c>
      <c r="F2325" s="11">
        <v>10116.75</v>
      </c>
      <c r="G2325" s="8">
        <v>7225.61</v>
      </c>
      <c r="H2325" s="17">
        <f>E2325-G2325</f>
        <v>3736.750000000001</v>
      </c>
      <c r="I2325" s="9"/>
      <c r="J2325" s="17">
        <f>E2325-F2325</f>
        <v>845.6100000000006</v>
      </c>
      <c r="K2325" s="9"/>
      <c r="L2325" s="9"/>
      <c r="M2325" s="9"/>
    </row>
    <row r="2326" spans="1:13" ht="12.75">
      <c r="A2326" s="1" t="s">
        <v>13</v>
      </c>
      <c r="B2326" s="5" t="s">
        <v>115</v>
      </c>
      <c r="C2326" s="18" t="s">
        <v>65</v>
      </c>
      <c r="D2326" s="18" t="s">
        <v>28</v>
      </c>
      <c r="E2326" s="19">
        <v>12089.09</v>
      </c>
      <c r="F2326" s="19">
        <v>11155.09</v>
      </c>
      <c r="G2326" s="8"/>
      <c r="H2326" s="9"/>
      <c r="I2326" s="9"/>
      <c r="J2326" s="17">
        <f>E2326-F2326</f>
        <v>934</v>
      </c>
      <c r="K2326" s="9"/>
      <c r="L2326" s="9"/>
      <c r="M2326" s="9"/>
    </row>
    <row r="2327" spans="1:13" ht="12.75">
      <c r="A2327" s="1" t="s">
        <v>13</v>
      </c>
      <c r="B2327" s="5" t="s">
        <v>115</v>
      </c>
      <c r="C2327" s="5" t="s">
        <v>65</v>
      </c>
      <c r="D2327" s="5" t="s">
        <v>54</v>
      </c>
      <c r="E2327" s="16">
        <v>6036.11</v>
      </c>
      <c r="F2327" s="16">
        <v>5570.51</v>
      </c>
      <c r="G2327" s="8"/>
      <c r="H2327" s="9"/>
      <c r="I2327" s="9"/>
      <c r="J2327" s="17">
        <f>E2327-F2327</f>
        <v>465.59999999999945</v>
      </c>
      <c r="K2327" s="9"/>
      <c r="L2327" s="9"/>
      <c r="M2327" s="9"/>
    </row>
    <row r="2328" spans="1:13" ht="12.75">
      <c r="A2328" s="1" t="s">
        <v>13</v>
      </c>
      <c r="B2328" s="5" t="s">
        <v>115</v>
      </c>
      <c r="C2328" s="5" t="s">
        <v>65</v>
      </c>
      <c r="D2328" s="5" t="s">
        <v>29</v>
      </c>
      <c r="E2328" s="16">
        <v>133.97</v>
      </c>
      <c r="F2328" s="16">
        <v>122.18</v>
      </c>
      <c r="G2328" s="8"/>
      <c r="H2328" s="9"/>
      <c r="I2328" s="9"/>
      <c r="J2328" s="17">
        <f>E2328-F2328</f>
        <v>11.789999999999992</v>
      </c>
      <c r="K2328" s="9"/>
      <c r="L2328" s="9"/>
      <c r="M2328" s="9"/>
    </row>
    <row r="2329" spans="1:13" ht="12.75">
      <c r="A2329" s="1" t="s">
        <v>13</v>
      </c>
      <c r="B2329" s="5" t="s">
        <v>115</v>
      </c>
      <c r="C2329" s="5" t="s">
        <v>65</v>
      </c>
      <c r="D2329" s="5" t="s">
        <v>30</v>
      </c>
      <c r="E2329" s="16">
        <v>13399.88</v>
      </c>
      <c r="F2329" s="16">
        <v>12238.47</v>
      </c>
      <c r="G2329" s="8"/>
      <c r="H2329" s="9"/>
      <c r="I2329" s="9"/>
      <c r="J2329" s="17">
        <f>E2329-F2329</f>
        <v>1161.4099999999999</v>
      </c>
      <c r="K2329" s="9">
        <f>56.82*12</f>
        <v>681.84</v>
      </c>
      <c r="L2329" s="9"/>
      <c r="M2329" s="9"/>
    </row>
    <row r="2330" spans="1:13" ht="12.75">
      <c r="A2330" s="1" t="s">
        <v>13</v>
      </c>
      <c r="B2330" s="5" t="s">
        <v>115</v>
      </c>
      <c r="C2330" s="5" t="s">
        <v>65</v>
      </c>
      <c r="D2330" s="5" t="s">
        <v>31</v>
      </c>
      <c r="E2330" s="16">
        <v>125706.93</v>
      </c>
      <c r="F2330" s="16">
        <v>115912.73</v>
      </c>
      <c r="G2330" s="8"/>
      <c r="H2330" s="9"/>
      <c r="I2330" s="9"/>
      <c r="J2330" s="17">
        <f>E2330-F2330</f>
        <v>9794.199999999997</v>
      </c>
      <c r="K2330" s="9"/>
      <c r="L2330" s="9"/>
      <c r="M2330" s="9"/>
    </row>
    <row r="2331" spans="1:13" ht="12.75">
      <c r="A2331" s="1" t="s">
        <v>13</v>
      </c>
      <c r="B2331" s="5" t="s">
        <v>115</v>
      </c>
      <c r="C2331" s="5" t="s">
        <v>65</v>
      </c>
      <c r="D2331" s="5" t="s">
        <v>33</v>
      </c>
      <c r="E2331" s="16">
        <v>975.19</v>
      </c>
      <c r="F2331" s="16">
        <v>899.62</v>
      </c>
      <c r="G2331" s="8"/>
      <c r="H2331" s="9"/>
      <c r="I2331" s="9"/>
      <c r="J2331" s="17">
        <f>E2331-F2331</f>
        <v>75.57000000000005</v>
      </c>
      <c r="K2331" s="9"/>
      <c r="L2331" s="9"/>
      <c r="M2331" s="9"/>
    </row>
    <row r="2332" spans="1:13" ht="12.75">
      <c r="A2332" s="1" t="s">
        <v>13</v>
      </c>
      <c r="B2332" s="5" t="s">
        <v>115</v>
      </c>
      <c r="C2332" s="5" t="s">
        <v>65</v>
      </c>
      <c r="D2332" s="5" t="s">
        <v>37</v>
      </c>
      <c r="E2332" s="16">
        <v>224761.08</v>
      </c>
      <c r="F2332" s="16">
        <v>206981.73</v>
      </c>
      <c r="G2332" s="8"/>
      <c r="H2332" s="9"/>
      <c r="I2332" s="9"/>
      <c r="J2332" s="17">
        <f>E2332-F2332</f>
        <v>17779.349999999977</v>
      </c>
      <c r="K2332" s="9"/>
      <c r="L2332" s="9"/>
      <c r="M2332" s="9"/>
    </row>
    <row r="2333" spans="2:13" ht="12.75">
      <c r="B2333" s="5"/>
      <c r="C2333" s="5"/>
      <c r="D2333" s="10" t="s">
        <v>38</v>
      </c>
      <c r="E2333" s="11">
        <f>E2314+E2315+E2316+E2317+E2318+E2319+E2321+E2322+E2323+E2324+E2327+E2331</f>
        <v>39780.98</v>
      </c>
      <c r="F2333" s="11">
        <f>F2314+F2315+F2316+F2317+F2318+F2319+F2321+F2322+F2323+F2324+F2327+F2331</f>
        <v>36716.36</v>
      </c>
      <c r="G2333" s="8"/>
      <c r="H2333" s="9"/>
      <c r="I2333" s="9"/>
      <c r="J2333" s="17">
        <f>E2333-F2333</f>
        <v>3064.6200000000026</v>
      </c>
      <c r="K2333" s="9"/>
      <c r="L2333" s="9"/>
      <c r="M2333" s="9"/>
    </row>
    <row r="2334" spans="2:13" ht="12.75">
      <c r="B2334" s="5"/>
      <c r="C2334" s="5"/>
      <c r="D2334" s="10" t="s">
        <v>51</v>
      </c>
      <c r="E2334" s="11">
        <f>E2333+E2326+E2325</f>
        <v>62832.43000000001</v>
      </c>
      <c r="F2334" s="11">
        <f>F2333+F2326+F2325</f>
        <v>57988.2</v>
      </c>
      <c r="G2334" s="8"/>
      <c r="H2334" s="9"/>
      <c r="I2334" s="9"/>
      <c r="J2334" s="17">
        <f>E2334-F2334</f>
        <v>4844.2300000000105</v>
      </c>
      <c r="K2334" s="9"/>
      <c r="L2334" s="9"/>
      <c r="M2334" s="9"/>
    </row>
    <row r="2335" spans="1:13" ht="12.75">
      <c r="A2335" s="1" t="s">
        <v>13</v>
      </c>
      <c r="B2335" s="5" t="s">
        <v>115</v>
      </c>
      <c r="C2335" s="5" t="s">
        <v>78</v>
      </c>
      <c r="D2335" s="5" t="s">
        <v>16</v>
      </c>
      <c r="E2335" s="16">
        <v>6055.5</v>
      </c>
      <c r="F2335" s="16">
        <v>5672.22</v>
      </c>
      <c r="G2335" s="8"/>
      <c r="H2335" s="9"/>
      <c r="I2335" s="9"/>
      <c r="J2335" s="17">
        <f>E2335-F2335</f>
        <v>383.27999999999975</v>
      </c>
      <c r="K2335" s="9"/>
      <c r="L2335" s="9"/>
      <c r="M2335" s="9"/>
    </row>
    <row r="2336" spans="1:13" ht="12.75">
      <c r="A2336" s="1" t="s">
        <v>13</v>
      </c>
      <c r="B2336" s="5" t="s">
        <v>115</v>
      </c>
      <c r="C2336" s="5" t="s">
        <v>78</v>
      </c>
      <c r="D2336" s="5" t="s">
        <v>41</v>
      </c>
      <c r="E2336" s="16">
        <v>0</v>
      </c>
      <c r="F2336" s="16">
        <v>0</v>
      </c>
      <c r="G2336" s="8"/>
      <c r="H2336" s="9"/>
      <c r="I2336" s="9"/>
      <c r="J2336" s="17">
        <f>E2336-F2336</f>
        <v>0</v>
      </c>
      <c r="K2336" s="9"/>
      <c r="L2336" s="9"/>
      <c r="M2336" s="9"/>
    </row>
    <row r="2337" spans="1:13" ht="12.75">
      <c r="A2337" s="1" t="s">
        <v>13</v>
      </c>
      <c r="B2337" s="5" t="s">
        <v>115</v>
      </c>
      <c r="C2337" s="5" t="s">
        <v>78</v>
      </c>
      <c r="D2337" s="5" t="s">
        <v>49</v>
      </c>
      <c r="E2337" s="16">
        <v>577.5</v>
      </c>
      <c r="F2337" s="16">
        <v>541</v>
      </c>
      <c r="G2337" s="8"/>
      <c r="H2337" s="9"/>
      <c r="I2337" s="9"/>
      <c r="J2337" s="17">
        <f>E2337-F2337</f>
        <v>36.5</v>
      </c>
      <c r="K2337" s="9"/>
      <c r="L2337" s="9"/>
      <c r="M2337" s="9"/>
    </row>
    <row r="2338" spans="1:13" ht="12.75">
      <c r="A2338" s="1" t="s">
        <v>13</v>
      </c>
      <c r="B2338" s="5" t="s">
        <v>115</v>
      </c>
      <c r="C2338" s="5" t="s">
        <v>78</v>
      </c>
      <c r="D2338" s="5" t="s">
        <v>50</v>
      </c>
      <c r="E2338" s="16">
        <v>808.62</v>
      </c>
      <c r="F2338" s="16">
        <v>757.9</v>
      </c>
      <c r="G2338" s="8"/>
      <c r="H2338" s="9"/>
      <c r="I2338" s="9"/>
      <c r="J2338" s="17">
        <f>E2338-F2338</f>
        <v>50.72000000000003</v>
      </c>
      <c r="K2338" s="9"/>
      <c r="L2338" s="9"/>
      <c r="M2338" s="9"/>
    </row>
    <row r="2339" spans="1:13" ht="12.75">
      <c r="A2339" s="1" t="s">
        <v>13</v>
      </c>
      <c r="B2339" s="5" t="s">
        <v>115</v>
      </c>
      <c r="C2339" s="5" t="s">
        <v>78</v>
      </c>
      <c r="D2339" s="5" t="s">
        <v>17</v>
      </c>
      <c r="E2339" s="16">
        <v>1666.38</v>
      </c>
      <c r="F2339" s="16">
        <v>1560.92</v>
      </c>
      <c r="G2339" s="8"/>
      <c r="H2339" s="9"/>
      <c r="I2339" s="9"/>
      <c r="J2339" s="17">
        <f>E2339-F2339</f>
        <v>105.46000000000004</v>
      </c>
      <c r="K2339" s="9"/>
      <c r="L2339" s="9"/>
      <c r="M2339" s="9"/>
    </row>
    <row r="2340" spans="1:13" ht="12.75">
      <c r="A2340" s="1" t="s">
        <v>13</v>
      </c>
      <c r="B2340" s="5" t="s">
        <v>115</v>
      </c>
      <c r="C2340" s="5" t="s">
        <v>78</v>
      </c>
      <c r="D2340" s="5" t="s">
        <v>18</v>
      </c>
      <c r="E2340" s="16">
        <v>1600.44</v>
      </c>
      <c r="F2340" s="16">
        <v>1499.05</v>
      </c>
      <c r="G2340" s="8"/>
      <c r="H2340" s="9"/>
      <c r="I2340" s="9"/>
      <c r="J2340" s="17">
        <f>E2340-F2340</f>
        <v>101.3900000000001</v>
      </c>
      <c r="K2340" s="9"/>
      <c r="L2340" s="9"/>
      <c r="M2340" s="9"/>
    </row>
    <row r="2341" spans="1:13" ht="12.75">
      <c r="A2341" s="1" t="s">
        <v>13</v>
      </c>
      <c r="B2341" s="5" t="s">
        <v>115</v>
      </c>
      <c r="C2341" s="5" t="s">
        <v>78</v>
      </c>
      <c r="D2341" s="5" t="s">
        <v>19</v>
      </c>
      <c r="E2341" s="16">
        <v>775.56</v>
      </c>
      <c r="F2341" s="16">
        <v>726.89</v>
      </c>
      <c r="G2341" s="8"/>
      <c r="H2341" s="9"/>
      <c r="I2341" s="9"/>
      <c r="J2341" s="17">
        <f>E2341-F2341</f>
        <v>48.66999999999996</v>
      </c>
      <c r="K2341" s="9"/>
      <c r="L2341" s="9"/>
      <c r="M2341" s="9"/>
    </row>
    <row r="2342" spans="1:13" ht="12.75">
      <c r="A2342" s="1" t="s">
        <v>13</v>
      </c>
      <c r="B2342" s="5" t="s">
        <v>115</v>
      </c>
      <c r="C2342" s="5" t="s">
        <v>78</v>
      </c>
      <c r="D2342" s="5" t="s">
        <v>21</v>
      </c>
      <c r="E2342" s="16">
        <v>24094.24</v>
      </c>
      <c r="F2342" s="16">
        <v>21842.9</v>
      </c>
      <c r="G2342" s="8"/>
      <c r="H2342" s="9"/>
      <c r="I2342" s="9"/>
      <c r="J2342" s="17">
        <f>E2342-F2342</f>
        <v>2251.34</v>
      </c>
      <c r="K2342" s="9">
        <f>K2350</f>
        <v>646.6800000000001</v>
      </c>
      <c r="L2342" s="9"/>
      <c r="M2342" s="9"/>
    </row>
    <row r="2343" spans="1:13" ht="12.75">
      <c r="A2343" s="1" t="s">
        <v>13</v>
      </c>
      <c r="B2343" s="5" t="s">
        <v>115</v>
      </c>
      <c r="C2343" s="5" t="s">
        <v>78</v>
      </c>
      <c r="D2343" s="5" t="s">
        <v>22</v>
      </c>
      <c r="E2343" s="16">
        <v>858.06</v>
      </c>
      <c r="F2343" s="16">
        <v>803.32</v>
      </c>
      <c r="G2343" s="8"/>
      <c r="H2343" s="9"/>
      <c r="I2343" s="9"/>
      <c r="J2343" s="17">
        <f>E2343-F2343</f>
        <v>54.739999999999895</v>
      </c>
      <c r="K2343" s="9"/>
      <c r="L2343" s="9"/>
      <c r="M2343" s="9"/>
    </row>
    <row r="2344" spans="1:13" ht="12.75">
      <c r="A2344" s="1" t="s">
        <v>13</v>
      </c>
      <c r="B2344" s="5" t="s">
        <v>115</v>
      </c>
      <c r="C2344" s="5" t="s">
        <v>78</v>
      </c>
      <c r="D2344" s="5" t="s">
        <v>24</v>
      </c>
      <c r="E2344" s="16">
        <v>16.56</v>
      </c>
      <c r="F2344" s="16">
        <v>16.56</v>
      </c>
      <c r="G2344" s="8"/>
      <c r="H2344" s="9"/>
      <c r="I2344" s="9"/>
      <c r="J2344" s="17">
        <f>E2344-F2344</f>
        <v>0</v>
      </c>
      <c r="K2344" s="9"/>
      <c r="L2344" s="9"/>
      <c r="M2344" s="9"/>
    </row>
    <row r="2345" spans="1:13" ht="12.75">
      <c r="A2345" s="1" t="s">
        <v>13</v>
      </c>
      <c r="B2345" s="5" t="s">
        <v>115</v>
      </c>
      <c r="C2345" s="5" t="s">
        <v>78</v>
      </c>
      <c r="D2345" s="5" t="s">
        <v>25</v>
      </c>
      <c r="E2345" s="16">
        <v>16054.5</v>
      </c>
      <c r="F2345" s="16">
        <v>15038.48</v>
      </c>
      <c r="G2345" s="8"/>
      <c r="H2345" s="9"/>
      <c r="I2345" s="9"/>
      <c r="J2345" s="17">
        <f>E2345-F2345</f>
        <v>1016.0200000000004</v>
      </c>
      <c r="K2345" s="9"/>
      <c r="L2345" s="9"/>
      <c r="M2345" s="9"/>
    </row>
    <row r="2346" spans="1:13" ht="12.75">
      <c r="A2346" s="1" t="s">
        <v>13</v>
      </c>
      <c r="B2346" s="5" t="s">
        <v>115</v>
      </c>
      <c r="C2346" s="5" t="s">
        <v>78</v>
      </c>
      <c r="D2346" s="10" t="s">
        <v>26</v>
      </c>
      <c r="E2346" s="11">
        <v>14503.56</v>
      </c>
      <c r="F2346" s="11">
        <v>13584.87</v>
      </c>
      <c r="G2346" s="8">
        <v>67018.27</v>
      </c>
      <c r="H2346" s="17">
        <f>E2346-G2346</f>
        <v>-52514.71000000001</v>
      </c>
      <c r="I2346" s="9"/>
      <c r="J2346" s="17">
        <f>E2346-F2346</f>
        <v>918.6899999999987</v>
      </c>
      <c r="K2346" s="9"/>
      <c r="L2346" s="9"/>
      <c r="M2346" s="9"/>
    </row>
    <row r="2347" spans="1:13" ht="12.75">
      <c r="A2347" s="1" t="s">
        <v>13</v>
      </c>
      <c r="B2347" s="5" t="s">
        <v>115</v>
      </c>
      <c r="C2347" s="18" t="s">
        <v>78</v>
      </c>
      <c r="D2347" s="18" t="s">
        <v>28</v>
      </c>
      <c r="E2347" s="19">
        <v>11863.62</v>
      </c>
      <c r="F2347" s="19">
        <v>11111.23</v>
      </c>
      <c r="G2347" s="8"/>
      <c r="H2347" s="9"/>
      <c r="I2347" s="9"/>
      <c r="J2347" s="17">
        <f>E2347-F2347</f>
        <v>752.3900000000012</v>
      </c>
      <c r="K2347" s="9"/>
      <c r="L2347" s="9"/>
      <c r="M2347" s="9"/>
    </row>
    <row r="2348" spans="1:13" ht="12.75">
      <c r="A2348" s="1" t="s">
        <v>13</v>
      </c>
      <c r="B2348" s="5" t="s">
        <v>115</v>
      </c>
      <c r="C2348" s="5" t="s">
        <v>78</v>
      </c>
      <c r="D2348" s="5" t="s">
        <v>54</v>
      </c>
      <c r="E2348" s="16">
        <v>5923.62</v>
      </c>
      <c r="F2348" s="16">
        <v>5548.43</v>
      </c>
      <c r="G2348" s="8"/>
      <c r="H2348" s="9"/>
      <c r="I2348" s="9"/>
      <c r="J2348" s="17">
        <f>E2348-F2348</f>
        <v>375.1899999999996</v>
      </c>
      <c r="K2348" s="9"/>
      <c r="L2348" s="9"/>
      <c r="M2348" s="9"/>
    </row>
    <row r="2349" spans="1:13" ht="12.75">
      <c r="A2349" s="1" t="s">
        <v>13</v>
      </c>
      <c r="B2349" s="5" t="s">
        <v>115</v>
      </c>
      <c r="C2349" s="5" t="s">
        <v>78</v>
      </c>
      <c r="D2349" s="5" t="s">
        <v>29</v>
      </c>
      <c r="E2349" s="16">
        <v>126.6</v>
      </c>
      <c r="F2349" s="16">
        <v>118.44</v>
      </c>
      <c r="G2349" s="8"/>
      <c r="H2349" s="9"/>
      <c r="I2349" s="9"/>
      <c r="J2349" s="17">
        <f>E2349-F2349</f>
        <v>8.159999999999997</v>
      </c>
      <c r="K2349" s="9"/>
      <c r="L2349" s="9"/>
      <c r="M2349" s="9"/>
    </row>
    <row r="2350" spans="1:13" ht="12.75">
      <c r="A2350" s="1" t="s">
        <v>13</v>
      </c>
      <c r="B2350" s="5" t="s">
        <v>115</v>
      </c>
      <c r="C2350" s="5" t="s">
        <v>78</v>
      </c>
      <c r="D2350" s="5" t="s">
        <v>30</v>
      </c>
      <c r="E2350" s="16">
        <v>14230.38</v>
      </c>
      <c r="F2350" s="16">
        <v>12901.4</v>
      </c>
      <c r="G2350" s="8"/>
      <c r="H2350" s="9"/>
      <c r="I2350" s="9"/>
      <c r="J2350" s="17">
        <f>E2350-F2350</f>
        <v>1328.9799999999996</v>
      </c>
      <c r="K2350" s="9">
        <f>53.89*12</f>
        <v>646.6800000000001</v>
      </c>
      <c r="L2350" s="9"/>
      <c r="M2350" s="9"/>
    </row>
    <row r="2351" spans="1:13" ht="12.75">
      <c r="A2351" s="1" t="s">
        <v>13</v>
      </c>
      <c r="B2351" s="5" t="s">
        <v>115</v>
      </c>
      <c r="C2351" s="5" t="s">
        <v>78</v>
      </c>
      <c r="D2351" s="5" t="s">
        <v>33</v>
      </c>
      <c r="E2351" s="16">
        <v>957.06</v>
      </c>
      <c r="F2351" s="16">
        <v>896.22</v>
      </c>
      <c r="G2351" s="8"/>
      <c r="H2351" s="9"/>
      <c r="I2351" s="9"/>
      <c r="J2351" s="17">
        <f>E2351-F2351</f>
        <v>60.83999999999992</v>
      </c>
      <c r="K2351" s="9"/>
      <c r="L2351" s="9"/>
      <c r="M2351" s="9"/>
    </row>
    <row r="2352" spans="1:13" ht="12.75">
      <c r="A2352" s="1" t="s">
        <v>13</v>
      </c>
      <c r="B2352" s="5" t="s">
        <v>115</v>
      </c>
      <c r="C2352" s="5" t="s">
        <v>78</v>
      </c>
      <c r="D2352" s="5" t="s">
        <v>37</v>
      </c>
      <c r="E2352" s="16">
        <v>100112.2</v>
      </c>
      <c r="F2352" s="16">
        <v>92619.83</v>
      </c>
      <c r="G2352" s="8"/>
      <c r="H2352" s="9"/>
      <c r="I2352" s="9"/>
      <c r="J2352" s="17">
        <f>E2352-F2352</f>
        <v>7492.369999999995</v>
      </c>
      <c r="K2352" s="9"/>
      <c r="L2352" s="9"/>
      <c r="M2352" s="9"/>
    </row>
    <row r="2353" spans="2:13" ht="12.75">
      <c r="B2353" s="5"/>
      <c r="C2353" s="5"/>
      <c r="D2353" s="10" t="s">
        <v>38</v>
      </c>
      <c r="E2353" s="11">
        <f>E2335+E2336+E2337+E2338+E2339+E2340+E2341+E2343+E2344+E2345+E2348+E2351</f>
        <v>35293.799999999996</v>
      </c>
      <c r="F2353" s="11">
        <f>F2335+F2336+F2337+F2338+F2339+F2340+F2341+F2343+F2344+F2345+F2348+F2351</f>
        <v>33060.99</v>
      </c>
      <c r="G2353" s="8"/>
      <c r="H2353" s="9"/>
      <c r="I2353" s="9"/>
      <c r="J2353" s="17">
        <f>E2353-F2353</f>
        <v>2232.8099999999977</v>
      </c>
      <c r="K2353" s="9"/>
      <c r="L2353" s="9"/>
      <c r="M2353" s="9"/>
    </row>
    <row r="2354" spans="2:13" ht="12.75">
      <c r="B2354" s="5"/>
      <c r="C2354" s="5"/>
      <c r="D2354" s="10" t="s">
        <v>51</v>
      </c>
      <c r="E2354" s="11">
        <f>E2353+E2347+E2346</f>
        <v>61660.979999999996</v>
      </c>
      <c r="F2354" s="11">
        <f>F2353+F2347+F2346</f>
        <v>57757.090000000004</v>
      </c>
      <c r="G2354" s="8"/>
      <c r="H2354" s="9"/>
      <c r="I2354" s="9"/>
      <c r="J2354" s="17">
        <f>E2354-F2354</f>
        <v>3903.889999999992</v>
      </c>
      <c r="K2354" s="9"/>
      <c r="L2354" s="9"/>
      <c r="M2354" s="9"/>
    </row>
    <row r="2355" spans="1:13" ht="12.75">
      <c r="A2355" s="1" t="s">
        <v>13</v>
      </c>
      <c r="B2355" s="5" t="s">
        <v>115</v>
      </c>
      <c r="C2355" s="5" t="s">
        <v>100</v>
      </c>
      <c r="D2355" s="5" t="s">
        <v>16</v>
      </c>
      <c r="E2355" s="16">
        <v>6139.26</v>
      </c>
      <c r="F2355" s="16">
        <v>5515.24</v>
      </c>
      <c r="G2355" s="8"/>
      <c r="H2355" s="9"/>
      <c r="I2355" s="9"/>
      <c r="J2355" s="17">
        <f>E2355-F2355</f>
        <v>624.0200000000004</v>
      </c>
      <c r="K2355" s="9"/>
      <c r="L2355" s="9"/>
      <c r="M2355" s="9"/>
    </row>
    <row r="2356" spans="1:13" ht="12.75">
      <c r="A2356" s="1" t="s">
        <v>13</v>
      </c>
      <c r="B2356" s="5" t="s">
        <v>115</v>
      </c>
      <c r="C2356" s="5" t="s">
        <v>100</v>
      </c>
      <c r="D2356" s="5" t="s">
        <v>49</v>
      </c>
      <c r="E2356" s="16">
        <v>585.48</v>
      </c>
      <c r="F2356" s="16">
        <v>526.03</v>
      </c>
      <c r="G2356" s="8"/>
      <c r="H2356" s="9"/>
      <c r="I2356" s="9"/>
      <c r="J2356" s="17">
        <f>E2356-F2356</f>
        <v>59.450000000000045</v>
      </c>
      <c r="K2356" s="9"/>
      <c r="L2356" s="9"/>
      <c r="M2356" s="9"/>
    </row>
    <row r="2357" spans="1:13" ht="12.75">
      <c r="A2357" s="1" t="s">
        <v>13</v>
      </c>
      <c r="B2357" s="5" t="s">
        <v>115</v>
      </c>
      <c r="C2357" s="5" t="s">
        <v>100</v>
      </c>
      <c r="D2357" s="5" t="s">
        <v>50</v>
      </c>
      <c r="E2357" s="16">
        <v>819.78</v>
      </c>
      <c r="F2357" s="16">
        <v>737.22</v>
      </c>
      <c r="G2357" s="8"/>
      <c r="H2357" s="9"/>
      <c r="I2357" s="9"/>
      <c r="J2357" s="17">
        <f>E2357-F2357</f>
        <v>82.55999999999995</v>
      </c>
      <c r="K2357" s="9"/>
      <c r="L2357" s="9"/>
      <c r="M2357" s="9"/>
    </row>
    <row r="2358" spans="1:13" ht="12.75">
      <c r="A2358" s="1" t="s">
        <v>13</v>
      </c>
      <c r="B2358" s="5" t="s">
        <v>115</v>
      </c>
      <c r="C2358" s="5" t="s">
        <v>100</v>
      </c>
      <c r="D2358" s="5" t="s">
        <v>17</v>
      </c>
      <c r="E2358" s="16">
        <v>1689.54</v>
      </c>
      <c r="F2358" s="16">
        <v>1517.88</v>
      </c>
      <c r="G2358" s="8"/>
      <c r="H2358" s="9"/>
      <c r="I2358" s="9"/>
      <c r="J2358" s="17">
        <f>E2358-F2358</f>
        <v>171.65999999999985</v>
      </c>
      <c r="K2358" s="9"/>
      <c r="L2358" s="9"/>
      <c r="M2358" s="9"/>
    </row>
    <row r="2359" spans="1:13" ht="12.75">
      <c r="A2359" s="1" t="s">
        <v>13</v>
      </c>
      <c r="B2359" s="5" t="s">
        <v>115</v>
      </c>
      <c r="C2359" s="5" t="s">
        <v>100</v>
      </c>
      <c r="D2359" s="5" t="s">
        <v>18</v>
      </c>
      <c r="E2359" s="16">
        <v>1622.58</v>
      </c>
      <c r="F2359" s="16">
        <v>1457.5</v>
      </c>
      <c r="G2359" s="8"/>
      <c r="H2359" s="9"/>
      <c r="I2359" s="9"/>
      <c r="J2359" s="17">
        <f>E2359-F2359</f>
        <v>165.07999999999993</v>
      </c>
      <c r="K2359" s="9"/>
      <c r="L2359" s="9"/>
      <c r="M2359" s="9"/>
    </row>
    <row r="2360" spans="1:13" ht="12.75">
      <c r="A2360" s="1" t="s">
        <v>13</v>
      </c>
      <c r="B2360" s="5" t="s">
        <v>115</v>
      </c>
      <c r="C2360" s="5" t="s">
        <v>100</v>
      </c>
      <c r="D2360" s="5" t="s">
        <v>19</v>
      </c>
      <c r="E2360" s="16">
        <v>786.24</v>
      </c>
      <c r="F2360" s="16">
        <v>707.01</v>
      </c>
      <c r="G2360" s="8"/>
      <c r="H2360" s="9"/>
      <c r="I2360" s="9"/>
      <c r="J2360" s="17">
        <f>E2360-F2360</f>
        <v>79.23000000000002</v>
      </c>
      <c r="K2360" s="9"/>
      <c r="L2360" s="9"/>
      <c r="M2360" s="9"/>
    </row>
    <row r="2361" spans="1:13" ht="12.75">
      <c r="A2361" s="1" t="s">
        <v>13</v>
      </c>
      <c r="B2361" s="5" t="s">
        <v>115</v>
      </c>
      <c r="C2361" s="5" t="s">
        <v>100</v>
      </c>
      <c r="D2361" s="5" t="s">
        <v>21</v>
      </c>
      <c r="E2361" s="16">
        <v>13197.88</v>
      </c>
      <c r="F2361" s="16">
        <v>11897.95</v>
      </c>
      <c r="G2361" s="8"/>
      <c r="H2361" s="9"/>
      <c r="I2361" s="9"/>
      <c r="J2361" s="17">
        <f>E2361-F2361</f>
        <v>1299.9299999999985</v>
      </c>
      <c r="K2361" s="9">
        <f>K2369</f>
        <v>367.92</v>
      </c>
      <c r="L2361" s="9"/>
      <c r="M2361" s="9"/>
    </row>
    <row r="2362" spans="1:13" ht="12.75">
      <c r="A2362" s="1" t="s">
        <v>13</v>
      </c>
      <c r="B2362" s="5" t="s">
        <v>115</v>
      </c>
      <c r="C2362" s="5" t="s">
        <v>100</v>
      </c>
      <c r="D2362" s="5" t="s">
        <v>22</v>
      </c>
      <c r="E2362" s="16">
        <v>869.94</v>
      </c>
      <c r="F2362" s="16">
        <v>780.8</v>
      </c>
      <c r="G2362" s="8"/>
      <c r="H2362" s="9"/>
      <c r="I2362" s="9"/>
      <c r="J2362" s="17">
        <f>E2362-F2362</f>
        <v>89.1400000000001</v>
      </c>
      <c r="K2362" s="9"/>
      <c r="L2362" s="9"/>
      <c r="M2362" s="9"/>
    </row>
    <row r="2363" spans="1:13" ht="12.75">
      <c r="A2363" s="1" t="s">
        <v>13</v>
      </c>
      <c r="B2363" s="5" t="s">
        <v>115</v>
      </c>
      <c r="C2363" s="5" t="s">
        <v>100</v>
      </c>
      <c r="D2363" s="5" t="s">
        <v>24</v>
      </c>
      <c r="E2363" s="16">
        <v>16.68</v>
      </c>
      <c r="F2363" s="16">
        <v>16.68</v>
      </c>
      <c r="G2363" s="8"/>
      <c r="H2363" s="9"/>
      <c r="I2363" s="9"/>
      <c r="J2363" s="17">
        <f>E2363-F2363</f>
        <v>0</v>
      </c>
      <c r="K2363" s="9"/>
      <c r="L2363" s="9"/>
      <c r="M2363" s="9"/>
    </row>
    <row r="2364" spans="1:13" ht="12.75">
      <c r="A2364" s="1" t="s">
        <v>13</v>
      </c>
      <c r="B2364" s="5" t="s">
        <v>115</v>
      </c>
      <c r="C2364" s="5" t="s">
        <v>100</v>
      </c>
      <c r="D2364" s="5" t="s">
        <v>25</v>
      </c>
      <c r="E2364" s="16">
        <v>16276.26</v>
      </c>
      <c r="F2364" s="16">
        <v>14622.15</v>
      </c>
      <c r="G2364" s="8"/>
      <c r="H2364" s="9"/>
      <c r="I2364" s="9"/>
      <c r="J2364" s="17">
        <f>E2364-F2364</f>
        <v>1654.1100000000006</v>
      </c>
      <c r="K2364" s="9"/>
      <c r="L2364" s="9"/>
      <c r="M2364" s="9"/>
    </row>
    <row r="2365" spans="1:13" ht="12.75">
      <c r="A2365" s="1" t="s">
        <v>13</v>
      </c>
      <c r="B2365" s="5" t="s">
        <v>115</v>
      </c>
      <c r="C2365" s="5" t="s">
        <v>100</v>
      </c>
      <c r="D2365" s="10" t="s">
        <v>26</v>
      </c>
      <c r="E2365" s="11">
        <v>14703.96</v>
      </c>
      <c r="F2365" s="11">
        <v>13208.32</v>
      </c>
      <c r="G2365" s="8">
        <v>2273.36</v>
      </c>
      <c r="H2365" s="17">
        <f>E2365-G2365</f>
        <v>12430.599999999999</v>
      </c>
      <c r="I2365" s="9"/>
      <c r="J2365" s="17">
        <f>E2365-F2365</f>
        <v>1495.6399999999994</v>
      </c>
      <c r="K2365" s="9"/>
      <c r="L2365" s="9"/>
      <c r="M2365" s="9"/>
    </row>
    <row r="2366" spans="1:13" ht="12.75">
      <c r="A2366" s="1" t="s">
        <v>13</v>
      </c>
      <c r="B2366" s="5" t="s">
        <v>115</v>
      </c>
      <c r="C2366" s="18" t="s">
        <v>100</v>
      </c>
      <c r="D2366" s="18" t="s">
        <v>28</v>
      </c>
      <c r="E2366" s="19">
        <v>12027.42</v>
      </c>
      <c r="F2366" s="19">
        <v>10802.52</v>
      </c>
      <c r="G2366" s="8"/>
      <c r="H2366" s="9"/>
      <c r="I2366" s="9"/>
      <c r="J2366" s="17">
        <f>E2366-F2366</f>
        <v>1224.8999999999996</v>
      </c>
      <c r="K2366" s="9"/>
      <c r="L2366" s="9"/>
      <c r="M2366" s="9"/>
    </row>
    <row r="2367" spans="1:13" ht="12.75">
      <c r="A2367" s="1" t="s">
        <v>13</v>
      </c>
      <c r="B2367" s="5" t="s">
        <v>115</v>
      </c>
      <c r="C2367" s="5" t="s">
        <v>100</v>
      </c>
      <c r="D2367" s="5" t="s">
        <v>54</v>
      </c>
      <c r="E2367" s="16">
        <v>6005.46</v>
      </c>
      <c r="F2367" s="16">
        <v>5394.64</v>
      </c>
      <c r="G2367" s="8"/>
      <c r="H2367" s="9"/>
      <c r="I2367" s="9"/>
      <c r="J2367" s="17">
        <f>E2367-F2367</f>
        <v>610.8199999999997</v>
      </c>
      <c r="K2367" s="9"/>
      <c r="L2367" s="9"/>
      <c r="M2367" s="9"/>
    </row>
    <row r="2368" spans="1:13" ht="12.75">
      <c r="A2368" s="1" t="s">
        <v>13</v>
      </c>
      <c r="B2368" s="5" t="s">
        <v>115</v>
      </c>
      <c r="C2368" s="5" t="s">
        <v>100</v>
      </c>
      <c r="D2368" s="5" t="s">
        <v>29</v>
      </c>
      <c r="E2368" s="16">
        <v>135.78</v>
      </c>
      <c r="F2368" s="16">
        <v>121.71</v>
      </c>
      <c r="G2368" s="8"/>
      <c r="H2368" s="9"/>
      <c r="I2368" s="9"/>
      <c r="J2368" s="17">
        <f>E2368-F2368</f>
        <v>14.070000000000007</v>
      </c>
      <c r="K2368" s="9"/>
      <c r="L2368" s="9"/>
      <c r="M2368" s="9"/>
    </row>
    <row r="2369" spans="1:13" ht="12.75">
      <c r="A2369" s="1" t="s">
        <v>13</v>
      </c>
      <c r="B2369" s="5" t="s">
        <v>115</v>
      </c>
      <c r="C2369" s="5" t="s">
        <v>100</v>
      </c>
      <c r="D2369" s="5" t="s">
        <v>30</v>
      </c>
      <c r="E2369" s="16">
        <v>7794.92</v>
      </c>
      <c r="F2369" s="16">
        <v>7027.4</v>
      </c>
      <c r="G2369" s="8"/>
      <c r="H2369" s="9"/>
      <c r="I2369" s="9"/>
      <c r="J2369" s="17">
        <f>E2369-F2369</f>
        <v>767.5200000000004</v>
      </c>
      <c r="K2369" s="9">
        <f>30.66*12</f>
        <v>367.92</v>
      </c>
      <c r="L2369" s="9"/>
      <c r="M2369" s="9"/>
    </row>
    <row r="2370" spans="1:13" ht="12.75">
      <c r="A2370" s="1" t="s">
        <v>13</v>
      </c>
      <c r="B2370" s="5" t="s">
        <v>115</v>
      </c>
      <c r="C2370" s="5" t="s">
        <v>100</v>
      </c>
      <c r="D2370" s="5" t="s">
        <v>33</v>
      </c>
      <c r="E2370" s="16">
        <v>970.26</v>
      </c>
      <c r="F2370" s="16">
        <v>871.21</v>
      </c>
      <c r="G2370" s="8"/>
      <c r="H2370" s="9"/>
      <c r="I2370" s="9"/>
      <c r="J2370" s="17">
        <f>E2370-F2370</f>
        <v>99.04999999999995</v>
      </c>
      <c r="K2370" s="9"/>
      <c r="L2370" s="9"/>
      <c r="M2370" s="9"/>
    </row>
    <row r="2371" spans="1:13" ht="12.75">
      <c r="A2371" s="1" t="s">
        <v>13</v>
      </c>
      <c r="B2371" s="5" t="s">
        <v>115</v>
      </c>
      <c r="C2371" s="5" t="s">
        <v>100</v>
      </c>
      <c r="D2371" s="5" t="s">
        <v>37</v>
      </c>
      <c r="E2371" s="16">
        <v>83641.44</v>
      </c>
      <c r="F2371" s="16">
        <v>75204.26</v>
      </c>
      <c r="G2371" s="8"/>
      <c r="H2371" s="9"/>
      <c r="I2371" s="9"/>
      <c r="J2371" s="17">
        <f>E2371-F2371</f>
        <v>8437.180000000008</v>
      </c>
      <c r="K2371" s="9"/>
      <c r="L2371" s="9"/>
      <c r="M2371" s="9"/>
    </row>
    <row r="2372" spans="2:13" ht="12.75">
      <c r="B2372" s="5"/>
      <c r="C2372" s="5"/>
      <c r="D2372" s="10" t="s">
        <v>38</v>
      </c>
      <c r="E2372" s="11">
        <f>E2355+E2356+E2357+E2358+E2359+E2360+E2362+E2363+E2364+E2367+E2370</f>
        <v>35781.48</v>
      </c>
      <c r="F2372" s="11">
        <f>F2355+F2356+F2357+F2358+F2359+F2360+F2362+F2363+F2364+F2367+F2370</f>
        <v>32146.359999999997</v>
      </c>
      <c r="G2372" s="8"/>
      <c r="H2372" s="9"/>
      <c r="I2372" s="9"/>
      <c r="J2372" s="17">
        <f>E2372-F2372</f>
        <v>3635.1200000000063</v>
      </c>
      <c r="K2372" s="9"/>
      <c r="L2372" s="9"/>
      <c r="M2372" s="9"/>
    </row>
    <row r="2373" spans="2:13" ht="12.75">
      <c r="B2373" s="5"/>
      <c r="C2373" s="5"/>
      <c r="D2373" s="10" t="s">
        <v>51</v>
      </c>
      <c r="E2373" s="11">
        <f>E2372+E2366+E2365</f>
        <v>62512.86</v>
      </c>
      <c r="F2373" s="11">
        <f>F2372+F2366+F2365</f>
        <v>56157.2</v>
      </c>
      <c r="G2373" s="8"/>
      <c r="H2373" s="9"/>
      <c r="I2373" s="9"/>
      <c r="J2373" s="17">
        <f>E2373-F2373</f>
        <v>6355.6600000000035</v>
      </c>
      <c r="K2373" s="9"/>
      <c r="L2373" s="9"/>
      <c r="M2373" s="9"/>
    </row>
    <row r="2374" spans="1:13" ht="12.75">
      <c r="A2374" s="1" t="s">
        <v>13</v>
      </c>
      <c r="B2374" s="5" t="s">
        <v>115</v>
      </c>
      <c r="C2374" s="5" t="s">
        <v>103</v>
      </c>
      <c r="D2374" s="5" t="s">
        <v>16</v>
      </c>
      <c r="E2374" s="16">
        <v>6097.38</v>
      </c>
      <c r="F2374" s="16">
        <v>5084.05</v>
      </c>
      <c r="G2374" s="8"/>
      <c r="H2374" s="9"/>
      <c r="I2374" s="9"/>
      <c r="J2374" s="17">
        <f>E2374-F2374</f>
        <v>1013.3299999999999</v>
      </c>
      <c r="K2374" s="9"/>
      <c r="L2374" s="9"/>
      <c r="M2374" s="9"/>
    </row>
    <row r="2375" spans="1:13" ht="12.75">
      <c r="A2375" s="1" t="s">
        <v>13</v>
      </c>
      <c r="B2375" s="5" t="s">
        <v>115</v>
      </c>
      <c r="C2375" s="5" t="s">
        <v>103</v>
      </c>
      <c r="D2375" s="5" t="s">
        <v>49</v>
      </c>
      <c r="E2375" s="16">
        <v>581.46</v>
      </c>
      <c r="F2375" s="16">
        <v>484.93</v>
      </c>
      <c r="G2375" s="8"/>
      <c r="H2375" s="9"/>
      <c r="I2375" s="9"/>
      <c r="J2375" s="17">
        <f>E2375-F2375</f>
        <v>96.53000000000003</v>
      </c>
      <c r="K2375" s="9"/>
      <c r="L2375" s="9"/>
      <c r="M2375" s="9"/>
    </row>
    <row r="2376" spans="1:13" ht="12.75">
      <c r="A2376" s="1" t="s">
        <v>13</v>
      </c>
      <c r="B2376" s="5" t="s">
        <v>115</v>
      </c>
      <c r="C2376" s="5" t="s">
        <v>103</v>
      </c>
      <c r="D2376" s="5" t="s">
        <v>50</v>
      </c>
      <c r="E2376" s="16">
        <v>814.26</v>
      </c>
      <c r="F2376" s="16">
        <v>679.65</v>
      </c>
      <c r="G2376" s="8"/>
      <c r="H2376" s="9"/>
      <c r="I2376" s="9"/>
      <c r="J2376" s="17">
        <f>E2376-F2376</f>
        <v>134.61</v>
      </c>
      <c r="K2376" s="9"/>
      <c r="L2376" s="9"/>
      <c r="M2376" s="9"/>
    </row>
    <row r="2377" spans="1:13" ht="12.75">
      <c r="A2377" s="1" t="s">
        <v>13</v>
      </c>
      <c r="B2377" s="5" t="s">
        <v>115</v>
      </c>
      <c r="C2377" s="5" t="s">
        <v>103</v>
      </c>
      <c r="D2377" s="5" t="s">
        <v>17</v>
      </c>
      <c r="E2377" s="16">
        <v>1678.08</v>
      </c>
      <c r="F2377" s="16">
        <v>1399.23</v>
      </c>
      <c r="G2377" s="8"/>
      <c r="H2377" s="9"/>
      <c r="I2377" s="9"/>
      <c r="J2377" s="17">
        <f>E2377-F2377</f>
        <v>278.8499999999999</v>
      </c>
      <c r="K2377" s="9"/>
      <c r="L2377" s="9"/>
      <c r="M2377" s="9"/>
    </row>
    <row r="2378" spans="1:13" ht="12.75">
      <c r="A2378" s="1" t="s">
        <v>13</v>
      </c>
      <c r="B2378" s="5" t="s">
        <v>115</v>
      </c>
      <c r="C2378" s="5" t="s">
        <v>103</v>
      </c>
      <c r="D2378" s="5" t="s">
        <v>18</v>
      </c>
      <c r="E2378" s="16">
        <v>1611.54</v>
      </c>
      <c r="F2378" s="16">
        <v>1343.57</v>
      </c>
      <c r="G2378" s="8"/>
      <c r="H2378" s="9"/>
      <c r="I2378" s="9"/>
      <c r="J2378" s="17">
        <f>E2378-F2378</f>
        <v>267.97</v>
      </c>
      <c r="K2378" s="9"/>
      <c r="L2378" s="9"/>
      <c r="M2378" s="9"/>
    </row>
    <row r="2379" spans="1:13" ht="12.75">
      <c r="A2379" s="1" t="s">
        <v>13</v>
      </c>
      <c r="B2379" s="5" t="s">
        <v>115</v>
      </c>
      <c r="C2379" s="5" t="s">
        <v>103</v>
      </c>
      <c r="D2379" s="5" t="s">
        <v>19</v>
      </c>
      <c r="E2379" s="16">
        <v>780.9</v>
      </c>
      <c r="F2379" s="16">
        <v>651.75</v>
      </c>
      <c r="G2379" s="8"/>
      <c r="H2379" s="9"/>
      <c r="I2379" s="9"/>
      <c r="J2379" s="17">
        <f>E2379-F2379</f>
        <v>129.14999999999998</v>
      </c>
      <c r="K2379" s="9"/>
      <c r="L2379" s="9"/>
      <c r="M2379" s="9"/>
    </row>
    <row r="2380" spans="1:13" ht="12.75">
      <c r="A2380" s="1" t="s">
        <v>13</v>
      </c>
      <c r="B2380" s="5" t="s">
        <v>115</v>
      </c>
      <c r="C2380" s="5" t="s">
        <v>103</v>
      </c>
      <c r="D2380" s="5" t="s">
        <v>21</v>
      </c>
      <c r="E2380" s="16">
        <v>16316.98</v>
      </c>
      <c r="F2380" s="16">
        <v>12876.17</v>
      </c>
      <c r="G2380" s="8"/>
      <c r="H2380" s="9"/>
      <c r="I2380" s="9"/>
      <c r="J2380" s="17">
        <f>E2380-F2380</f>
        <v>3440.8099999999995</v>
      </c>
      <c r="K2380" s="9">
        <f>K2388</f>
        <v>437.04</v>
      </c>
      <c r="L2380" s="9"/>
      <c r="M2380" s="9"/>
    </row>
    <row r="2381" spans="1:13" ht="12.75">
      <c r="A2381" s="1" t="s">
        <v>13</v>
      </c>
      <c r="B2381" s="5" t="s">
        <v>115</v>
      </c>
      <c r="C2381" s="5" t="s">
        <v>103</v>
      </c>
      <c r="D2381" s="5" t="s">
        <v>22</v>
      </c>
      <c r="E2381" s="16">
        <v>864.06</v>
      </c>
      <c r="F2381" s="16">
        <v>719.77</v>
      </c>
      <c r="G2381" s="8"/>
      <c r="H2381" s="9"/>
      <c r="I2381" s="9"/>
      <c r="J2381" s="17">
        <f>E2381-F2381</f>
        <v>144.28999999999996</v>
      </c>
      <c r="K2381" s="9"/>
      <c r="L2381" s="9"/>
      <c r="M2381" s="9"/>
    </row>
    <row r="2382" spans="1:13" ht="12.75">
      <c r="A2382" s="1" t="s">
        <v>13</v>
      </c>
      <c r="B2382" s="5" t="s">
        <v>115</v>
      </c>
      <c r="C2382" s="5" t="s">
        <v>103</v>
      </c>
      <c r="D2382" s="5" t="s">
        <v>24</v>
      </c>
      <c r="E2382" s="16">
        <v>16.56</v>
      </c>
      <c r="F2382" s="16">
        <v>15.44</v>
      </c>
      <c r="G2382" s="8"/>
      <c r="H2382" s="9"/>
      <c r="I2382" s="9"/>
      <c r="J2382" s="17">
        <f>E2382-F2382</f>
        <v>1.1199999999999992</v>
      </c>
      <c r="K2382" s="9"/>
      <c r="L2382" s="9"/>
      <c r="M2382" s="9"/>
    </row>
    <row r="2383" spans="1:13" ht="12.75">
      <c r="A2383" s="1" t="s">
        <v>13</v>
      </c>
      <c r="B2383" s="5" t="s">
        <v>115</v>
      </c>
      <c r="C2383" s="5" t="s">
        <v>103</v>
      </c>
      <c r="D2383" s="5" t="s">
        <v>25</v>
      </c>
      <c r="E2383" s="16">
        <v>16165.38</v>
      </c>
      <c r="F2383" s="16">
        <v>13479.06</v>
      </c>
      <c r="G2383" s="8"/>
      <c r="H2383" s="9"/>
      <c r="I2383" s="9"/>
      <c r="J2383" s="17">
        <f>E2383-F2383</f>
        <v>2686.3199999999997</v>
      </c>
      <c r="K2383" s="9"/>
      <c r="L2383" s="9"/>
      <c r="M2383" s="9"/>
    </row>
    <row r="2384" spans="1:13" ht="12.75">
      <c r="A2384" s="1" t="s">
        <v>13</v>
      </c>
      <c r="B2384" s="5" t="s">
        <v>115</v>
      </c>
      <c r="C2384" s="5" t="s">
        <v>103</v>
      </c>
      <c r="D2384" s="10" t="s">
        <v>26</v>
      </c>
      <c r="E2384" s="11">
        <v>14603.7</v>
      </c>
      <c r="F2384" s="11">
        <v>12175.61</v>
      </c>
      <c r="G2384" s="8">
        <v>188.08</v>
      </c>
      <c r="H2384" s="17">
        <f>E2384-G2384</f>
        <v>14415.62</v>
      </c>
      <c r="I2384" s="9"/>
      <c r="J2384" s="17">
        <f>E2384-F2384</f>
        <v>2428.09</v>
      </c>
      <c r="K2384" s="9"/>
      <c r="L2384" s="9"/>
      <c r="M2384" s="9"/>
    </row>
    <row r="2385" spans="1:13" ht="12.75">
      <c r="A2385" s="1" t="s">
        <v>13</v>
      </c>
      <c r="B2385" s="5" t="s">
        <v>115</v>
      </c>
      <c r="C2385" s="18" t="s">
        <v>103</v>
      </c>
      <c r="D2385" s="18" t="s">
        <v>28</v>
      </c>
      <c r="E2385" s="19">
        <v>11945.4</v>
      </c>
      <c r="F2385" s="19">
        <v>9957.85</v>
      </c>
      <c r="G2385" s="8"/>
      <c r="H2385" s="9"/>
      <c r="I2385" s="9"/>
      <c r="J2385" s="17">
        <f>E2385-F2385</f>
        <v>1987.5499999999993</v>
      </c>
      <c r="K2385" s="9"/>
      <c r="L2385" s="9"/>
      <c r="M2385" s="9"/>
    </row>
    <row r="2386" spans="1:13" ht="12.75">
      <c r="A2386" s="1" t="s">
        <v>13</v>
      </c>
      <c r="B2386" s="5" t="s">
        <v>115</v>
      </c>
      <c r="C2386" s="5" t="s">
        <v>103</v>
      </c>
      <c r="D2386" s="5" t="s">
        <v>54</v>
      </c>
      <c r="E2386" s="16">
        <v>5964.6</v>
      </c>
      <c r="F2386" s="16">
        <v>4972.91</v>
      </c>
      <c r="G2386" s="8"/>
      <c r="H2386" s="9"/>
      <c r="I2386" s="9"/>
      <c r="J2386" s="17">
        <f>E2386-F2386</f>
        <v>991.6900000000005</v>
      </c>
      <c r="K2386" s="9"/>
      <c r="L2386" s="9"/>
      <c r="M2386" s="9"/>
    </row>
    <row r="2387" spans="1:13" ht="12.75">
      <c r="A2387" s="1" t="s">
        <v>13</v>
      </c>
      <c r="B2387" s="5" t="s">
        <v>115</v>
      </c>
      <c r="C2387" s="5" t="s">
        <v>103</v>
      </c>
      <c r="D2387" s="5" t="s">
        <v>29</v>
      </c>
      <c r="E2387" s="16">
        <v>133.5</v>
      </c>
      <c r="F2387" s="16">
        <v>111.03</v>
      </c>
      <c r="G2387" s="8"/>
      <c r="H2387" s="9"/>
      <c r="I2387" s="9"/>
      <c r="J2387" s="17">
        <f>E2387-F2387</f>
        <v>22.47</v>
      </c>
      <c r="K2387" s="9"/>
      <c r="L2387" s="9"/>
      <c r="M2387" s="9"/>
    </row>
    <row r="2388" spans="1:13" ht="12.75">
      <c r="A2388" s="1" t="s">
        <v>13</v>
      </c>
      <c r="B2388" s="5" t="s">
        <v>115</v>
      </c>
      <c r="C2388" s="5" t="s">
        <v>103</v>
      </c>
      <c r="D2388" s="5" t="s">
        <v>30</v>
      </c>
      <c r="E2388" s="16">
        <v>9636.98</v>
      </c>
      <c r="F2388" s="16">
        <v>7605.48</v>
      </c>
      <c r="G2388" s="8"/>
      <c r="H2388" s="9"/>
      <c r="I2388" s="9"/>
      <c r="J2388" s="17">
        <f>E2388-F2388</f>
        <v>2031.5</v>
      </c>
      <c r="K2388" s="9">
        <f>36.42*12</f>
        <v>437.04</v>
      </c>
      <c r="L2388" s="9"/>
      <c r="M2388" s="9"/>
    </row>
    <row r="2389" spans="1:13" ht="12.75">
      <c r="A2389" s="1" t="s">
        <v>13</v>
      </c>
      <c r="B2389" s="5" t="s">
        <v>115</v>
      </c>
      <c r="C2389" s="5" t="s">
        <v>103</v>
      </c>
      <c r="D2389" s="5" t="s">
        <v>33</v>
      </c>
      <c r="E2389" s="16">
        <v>963.6</v>
      </c>
      <c r="F2389" s="16">
        <v>803.04</v>
      </c>
      <c r="G2389" s="8"/>
      <c r="H2389" s="9"/>
      <c r="I2389" s="9"/>
      <c r="J2389" s="17">
        <f>E2389-F2389</f>
        <v>160.56000000000006</v>
      </c>
      <c r="K2389" s="9"/>
      <c r="L2389" s="9"/>
      <c r="M2389" s="9"/>
    </row>
    <row r="2390" spans="1:13" ht="12.75">
      <c r="A2390" s="1" t="s">
        <v>13</v>
      </c>
      <c r="B2390" s="5" t="s">
        <v>115</v>
      </c>
      <c r="C2390" s="5" t="s">
        <v>103</v>
      </c>
      <c r="D2390" s="5" t="s">
        <v>37</v>
      </c>
      <c r="E2390" s="16">
        <v>88174.38</v>
      </c>
      <c r="F2390" s="16">
        <v>72359.54</v>
      </c>
      <c r="G2390" s="8"/>
      <c r="H2390" s="9"/>
      <c r="I2390" s="9"/>
      <c r="J2390" s="17">
        <f>E2390-F2390</f>
        <v>15814.840000000011</v>
      </c>
      <c r="K2390" s="9"/>
      <c r="L2390" s="9"/>
      <c r="M2390" s="9"/>
    </row>
    <row r="2391" spans="2:13" ht="12.75">
      <c r="B2391" s="5"/>
      <c r="C2391" s="5"/>
      <c r="D2391" s="10" t="s">
        <v>38</v>
      </c>
      <c r="E2391" s="11">
        <f>E2374+E2375+E2376+E2377+E2378+E2379+E2381+E2382+E2383+E2386+E2389</f>
        <v>35537.82</v>
      </c>
      <c r="F2391" s="11">
        <f>F2374+F2375+F2376+F2377+F2378+F2379+F2381+F2382+F2383+F2386+F2389</f>
        <v>29633.4</v>
      </c>
      <c r="G2391" s="8"/>
      <c r="H2391" s="9"/>
      <c r="I2391" s="9"/>
      <c r="J2391" s="17">
        <f>E2391-F2391</f>
        <v>5904.419999999998</v>
      </c>
      <c r="K2391" s="9"/>
      <c r="L2391" s="9"/>
      <c r="M2391" s="9"/>
    </row>
    <row r="2392" spans="2:13" ht="12.75">
      <c r="B2392" s="5"/>
      <c r="C2392" s="5"/>
      <c r="D2392" s="10" t="s">
        <v>51</v>
      </c>
      <c r="E2392" s="11">
        <f>E2391+E2385+E2384</f>
        <v>62086.92</v>
      </c>
      <c r="F2392" s="11">
        <f>F2391+F2385+F2384</f>
        <v>51766.86</v>
      </c>
      <c r="G2392" s="8"/>
      <c r="H2392" s="9"/>
      <c r="I2392" s="9"/>
      <c r="J2392" s="17">
        <f>E2392-F2392</f>
        <v>10320.059999999998</v>
      </c>
      <c r="K2392" s="9"/>
      <c r="L2392" s="9"/>
      <c r="M2392" s="9"/>
    </row>
    <row r="2393" spans="1:13" ht="12.75">
      <c r="A2393" s="1" t="s">
        <v>13</v>
      </c>
      <c r="B2393" s="5" t="s">
        <v>115</v>
      </c>
      <c r="C2393" s="5" t="s">
        <v>101</v>
      </c>
      <c r="D2393" s="5" t="s">
        <v>16</v>
      </c>
      <c r="E2393" s="16">
        <v>6073.2</v>
      </c>
      <c r="F2393" s="16">
        <v>5127.42</v>
      </c>
      <c r="G2393" s="8"/>
      <c r="H2393" s="9"/>
      <c r="I2393" s="9"/>
      <c r="J2393" s="17">
        <f>E2393-F2393</f>
        <v>945.7799999999997</v>
      </c>
      <c r="K2393" s="9"/>
      <c r="L2393" s="9"/>
      <c r="M2393" s="9"/>
    </row>
    <row r="2394" spans="1:13" ht="12.75">
      <c r="A2394" s="1" t="s">
        <v>13</v>
      </c>
      <c r="B2394" s="5" t="s">
        <v>115</v>
      </c>
      <c r="C2394" s="5" t="s">
        <v>101</v>
      </c>
      <c r="D2394" s="5" t="s">
        <v>49</v>
      </c>
      <c r="E2394" s="16">
        <v>579.18</v>
      </c>
      <c r="F2394" s="16">
        <v>489.1</v>
      </c>
      <c r="G2394" s="8"/>
      <c r="H2394" s="9"/>
      <c r="I2394" s="9"/>
      <c r="J2394" s="17">
        <f>E2394-F2394</f>
        <v>90.07999999999993</v>
      </c>
      <c r="K2394" s="9"/>
      <c r="L2394" s="9"/>
      <c r="M2394" s="9"/>
    </row>
    <row r="2395" spans="1:13" ht="12.75">
      <c r="A2395" s="1" t="s">
        <v>13</v>
      </c>
      <c r="B2395" s="5" t="s">
        <v>115</v>
      </c>
      <c r="C2395" s="5" t="s">
        <v>101</v>
      </c>
      <c r="D2395" s="5" t="s">
        <v>50</v>
      </c>
      <c r="E2395" s="16">
        <v>810.9</v>
      </c>
      <c r="F2395" s="16">
        <v>685.62</v>
      </c>
      <c r="G2395" s="8"/>
      <c r="H2395" s="9"/>
      <c r="I2395" s="9"/>
      <c r="J2395" s="17">
        <f>E2395-F2395</f>
        <v>125.27999999999997</v>
      </c>
      <c r="K2395" s="9"/>
      <c r="L2395" s="9"/>
      <c r="M2395" s="9"/>
    </row>
    <row r="2396" spans="1:13" ht="12.75">
      <c r="A2396" s="1" t="s">
        <v>13</v>
      </c>
      <c r="B2396" s="5" t="s">
        <v>115</v>
      </c>
      <c r="C2396" s="5" t="s">
        <v>101</v>
      </c>
      <c r="D2396" s="5" t="s">
        <v>17</v>
      </c>
      <c r="E2396" s="16">
        <v>1671.36</v>
      </c>
      <c r="F2396" s="16">
        <v>1411.12</v>
      </c>
      <c r="G2396" s="8"/>
      <c r="H2396" s="9"/>
      <c r="I2396" s="9"/>
      <c r="J2396" s="17">
        <f>E2396-F2396</f>
        <v>260.24</v>
      </c>
      <c r="K2396" s="9"/>
      <c r="L2396" s="9"/>
      <c r="M2396" s="9"/>
    </row>
    <row r="2397" spans="1:13" ht="12.75">
      <c r="A2397" s="1" t="s">
        <v>13</v>
      </c>
      <c r="B2397" s="5" t="s">
        <v>115</v>
      </c>
      <c r="C2397" s="5" t="s">
        <v>101</v>
      </c>
      <c r="D2397" s="5" t="s">
        <v>18</v>
      </c>
      <c r="E2397" s="16">
        <v>1605.12</v>
      </c>
      <c r="F2397" s="16">
        <v>1354.94</v>
      </c>
      <c r="G2397" s="8"/>
      <c r="H2397" s="9"/>
      <c r="I2397" s="9"/>
      <c r="J2397" s="17">
        <f>E2397-F2397</f>
        <v>250.17999999999984</v>
      </c>
      <c r="K2397" s="9"/>
      <c r="L2397" s="9"/>
      <c r="M2397" s="9"/>
    </row>
    <row r="2398" spans="1:13" ht="12.75">
      <c r="A2398" s="1" t="s">
        <v>13</v>
      </c>
      <c r="B2398" s="5" t="s">
        <v>115</v>
      </c>
      <c r="C2398" s="5" t="s">
        <v>101</v>
      </c>
      <c r="D2398" s="5" t="s">
        <v>19</v>
      </c>
      <c r="E2398" s="16">
        <v>777.78</v>
      </c>
      <c r="F2398" s="16">
        <v>657.55</v>
      </c>
      <c r="G2398" s="8"/>
      <c r="H2398" s="9"/>
      <c r="I2398" s="9"/>
      <c r="J2398" s="17">
        <f>E2398-F2398</f>
        <v>120.23000000000002</v>
      </c>
      <c r="K2398" s="9"/>
      <c r="L2398" s="9"/>
      <c r="M2398" s="9"/>
    </row>
    <row r="2399" spans="1:13" ht="12.75">
      <c r="A2399" s="1" t="s">
        <v>13</v>
      </c>
      <c r="B2399" s="5" t="s">
        <v>115</v>
      </c>
      <c r="C2399" s="5" t="s">
        <v>101</v>
      </c>
      <c r="D2399" s="5" t="s">
        <v>21</v>
      </c>
      <c r="E2399" s="16">
        <v>22738.2</v>
      </c>
      <c r="F2399" s="16">
        <v>18415.38</v>
      </c>
      <c r="G2399" s="8"/>
      <c r="H2399" s="9"/>
      <c r="I2399" s="9"/>
      <c r="J2399" s="17">
        <f>E2399-F2399</f>
        <v>4322.82</v>
      </c>
      <c r="K2399" s="9">
        <f>K2407</f>
        <v>608.4000000000001</v>
      </c>
      <c r="L2399" s="9"/>
      <c r="M2399" s="9"/>
    </row>
    <row r="2400" spans="1:13" ht="12.75">
      <c r="A2400" s="1" t="s">
        <v>13</v>
      </c>
      <c r="B2400" s="5" t="s">
        <v>115</v>
      </c>
      <c r="C2400" s="5" t="s">
        <v>101</v>
      </c>
      <c r="D2400" s="5" t="s">
        <v>22</v>
      </c>
      <c r="E2400" s="16">
        <v>860.52</v>
      </c>
      <c r="F2400" s="16">
        <v>725.56</v>
      </c>
      <c r="G2400" s="8"/>
      <c r="H2400" s="9"/>
      <c r="I2400" s="9"/>
      <c r="J2400" s="17">
        <f>E2400-F2400</f>
        <v>134.96000000000004</v>
      </c>
      <c r="K2400" s="9"/>
      <c r="L2400" s="9"/>
      <c r="M2400" s="9"/>
    </row>
    <row r="2401" spans="1:13" ht="12.75">
      <c r="A2401" s="1" t="s">
        <v>13</v>
      </c>
      <c r="B2401" s="5" t="s">
        <v>115</v>
      </c>
      <c r="C2401" s="5" t="s">
        <v>101</v>
      </c>
      <c r="D2401" s="5" t="s">
        <v>24</v>
      </c>
      <c r="E2401" s="16">
        <v>16.5</v>
      </c>
      <c r="F2401" s="16">
        <v>16.12</v>
      </c>
      <c r="G2401" s="8"/>
      <c r="H2401" s="9"/>
      <c r="I2401" s="9"/>
      <c r="J2401" s="17">
        <f>E2401-F2401</f>
        <v>0.379999999999999</v>
      </c>
      <c r="K2401" s="9"/>
      <c r="L2401" s="9"/>
      <c r="M2401" s="9"/>
    </row>
    <row r="2402" spans="1:13" ht="12.75">
      <c r="A2402" s="1" t="s">
        <v>13</v>
      </c>
      <c r="B2402" s="5" t="s">
        <v>115</v>
      </c>
      <c r="C2402" s="5" t="s">
        <v>101</v>
      </c>
      <c r="D2402" s="5" t="s">
        <v>25</v>
      </c>
      <c r="E2402" s="16">
        <v>16101.12</v>
      </c>
      <c r="F2402" s="16">
        <v>13594</v>
      </c>
      <c r="G2402" s="8"/>
      <c r="H2402" s="9"/>
      <c r="I2402" s="9"/>
      <c r="J2402" s="17">
        <f>E2402-F2402</f>
        <v>2507.120000000001</v>
      </c>
      <c r="K2402" s="9"/>
      <c r="L2402" s="9"/>
      <c r="M2402" s="9"/>
    </row>
    <row r="2403" spans="1:13" ht="12.75">
      <c r="A2403" s="1" t="s">
        <v>13</v>
      </c>
      <c r="B2403" s="5" t="s">
        <v>115</v>
      </c>
      <c r="C2403" s="5" t="s">
        <v>101</v>
      </c>
      <c r="D2403" s="10" t="s">
        <v>26</v>
      </c>
      <c r="E2403" s="11">
        <v>14545.74</v>
      </c>
      <c r="F2403" s="11">
        <v>12279.13</v>
      </c>
      <c r="G2403" s="8">
        <v>0</v>
      </c>
      <c r="H2403" s="17">
        <f>E2403-G2403</f>
        <v>14545.74</v>
      </c>
      <c r="I2403" s="9"/>
      <c r="J2403" s="17">
        <f>E2403-F2403</f>
        <v>2266.6100000000006</v>
      </c>
      <c r="K2403" s="9"/>
      <c r="L2403" s="9"/>
      <c r="M2403" s="9"/>
    </row>
    <row r="2404" spans="1:13" ht="12.75">
      <c r="A2404" s="1" t="s">
        <v>13</v>
      </c>
      <c r="B2404" s="5" t="s">
        <v>115</v>
      </c>
      <c r="C2404" s="18" t="s">
        <v>101</v>
      </c>
      <c r="D2404" s="18" t="s">
        <v>28</v>
      </c>
      <c r="E2404" s="19">
        <v>11898</v>
      </c>
      <c r="F2404" s="19">
        <v>10042.01</v>
      </c>
      <c r="G2404" s="8"/>
      <c r="H2404" s="9"/>
      <c r="I2404" s="9"/>
      <c r="J2404" s="17">
        <f>E2404-F2404</f>
        <v>1855.9899999999998</v>
      </c>
      <c r="K2404" s="9"/>
      <c r="L2404" s="9"/>
      <c r="M2404" s="9"/>
    </row>
    <row r="2405" spans="1:13" ht="12.75">
      <c r="A2405" s="1" t="s">
        <v>13</v>
      </c>
      <c r="B2405" s="5" t="s">
        <v>115</v>
      </c>
      <c r="C2405" s="5" t="s">
        <v>101</v>
      </c>
      <c r="D2405" s="5" t="s">
        <v>54</v>
      </c>
      <c r="E2405" s="16">
        <v>5940.78</v>
      </c>
      <c r="F2405" s="16">
        <v>5015.1</v>
      </c>
      <c r="G2405" s="8"/>
      <c r="H2405" s="9"/>
      <c r="I2405" s="9"/>
      <c r="J2405" s="17">
        <f>E2405-F2405</f>
        <v>925.6799999999994</v>
      </c>
      <c r="K2405" s="9"/>
      <c r="L2405" s="9"/>
      <c r="M2405" s="9"/>
    </row>
    <row r="2406" spans="1:13" ht="12.75">
      <c r="A2406" s="1" t="s">
        <v>13</v>
      </c>
      <c r="B2406" s="5" t="s">
        <v>115</v>
      </c>
      <c r="C2406" s="5" t="s">
        <v>101</v>
      </c>
      <c r="D2406" s="5" t="s">
        <v>29</v>
      </c>
      <c r="E2406" s="16">
        <v>134.64</v>
      </c>
      <c r="F2406" s="16">
        <v>113.29</v>
      </c>
      <c r="G2406" s="8"/>
      <c r="H2406" s="9"/>
      <c r="I2406" s="9"/>
      <c r="J2406" s="17">
        <f>E2406-F2406</f>
        <v>21.34999999999998</v>
      </c>
      <c r="K2406" s="9"/>
      <c r="L2406" s="9"/>
      <c r="M2406" s="9"/>
    </row>
    <row r="2407" spans="1:13" ht="12.75">
      <c r="A2407" s="1" t="s">
        <v>13</v>
      </c>
      <c r="B2407" s="5" t="s">
        <v>115</v>
      </c>
      <c r="C2407" s="5" t="s">
        <v>101</v>
      </c>
      <c r="D2407" s="5" t="s">
        <v>30</v>
      </c>
      <c r="E2407" s="16">
        <v>13429.38</v>
      </c>
      <c r="F2407" s="16">
        <v>10877.5</v>
      </c>
      <c r="G2407" s="8"/>
      <c r="H2407" s="9"/>
      <c r="I2407" s="9"/>
      <c r="J2407" s="17">
        <f>E2407-F2407</f>
        <v>2551.879999999999</v>
      </c>
      <c r="K2407" s="9">
        <f>50.7*12</f>
        <v>608.4000000000001</v>
      </c>
      <c r="L2407" s="9"/>
      <c r="M2407" s="9"/>
    </row>
    <row r="2408" spans="1:13" ht="12.75">
      <c r="A2408" s="1" t="s">
        <v>13</v>
      </c>
      <c r="B2408" s="5" t="s">
        <v>115</v>
      </c>
      <c r="C2408" s="5" t="s">
        <v>101</v>
      </c>
      <c r="D2408" s="5" t="s">
        <v>33</v>
      </c>
      <c r="E2408" s="16">
        <v>959.82</v>
      </c>
      <c r="F2408" s="16">
        <v>809.8</v>
      </c>
      <c r="G2408" s="8"/>
      <c r="H2408" s="9"/>
      <c r="I2408" s="9"/>
      <c r="J2408" s="17">
        <f>E2408-F2408</f>
        <v>150.0200000000001</v>
      </c>
      <c r="K2408" s="9"/>
      <c r="L2408" s="9"/>
      <c r="M2408" s="9"/>
    </row>
    <row r="2409" spans="1:13" ht="12.75">
      <c r="A2409" s="1" t="s">
        <v>13</v>
      </c>
      <c r="B2409" s="5" t="s">
        <v>115</v>
      </c>
      <c r="C2409" s="5" t="s">
        <v>101</v>
      </c>
      <c r="D2409" s="5" t="s">
        <v>37</v>
      </c>
      <c r="E2409" s="16">
        <v>98142.24</v>
      </c>
      <c r="F2409" s="16">
        <v>81613.64</v>
      </c>
      <c r="G2409" s="8"/>
      <c r="H2409" s="9"/>
      <c r="I2409" s="9"/>
      <c r="J2409" s="17">
        <f>E2409-F2409</f>
        <v>16528.600000000006</v>
      </c>
      <c r="K2409" s="9"/>
      <c r="L2409" s="9"/>
      <c r="M2409" s="9"/>
    </row>
    <row r="2410" spans="2:13" ht="12.75">
      <c r="B2410" s="5"/>
      <c r="C2410" s="5"/>
      <c r="D2410" s="10" t="s">
        <v>38</v>
      </c>
      <c r="E2410" s="11">
        <f>E2393+E2394+E2395+E2396+E2397+E2398+E2400+E2401+E2402+E2405+E2408</f>
        <v>35396.28</v>
      </c>
      <c r="F2410" s="11">
        <f>F2393+F2394+F2395+F2396+F2397+F2398+F2400+F2401+F2402+F2405+F2408</f>
        <v>29886.329999999998</v>
      </c>
      <c r="G2410" s="8"/>
      <c r="H2410" s="9"/>
      <c r="I2410" s="9"/>
      <c r="J2410" s="17">
        <f>E2410-F2410</f>
        <v>5509.950000000001</v>
      </c>
      <c r="K2410" s="9"/>
      <c r="L2410" s="9"/>
      <c r="M2410" s="9"/>
    </row>
    <row r="2411" spans="2:13" ht="12.75">
      <c r="B2411" s="5"/>
      <c r="C2411" s="5"/>
      <c r="D2411" s="10" t="s">
        <v>51</v>
      </c>
      <c r="E2411" s="11">
        <f>E2410+E2404+E2403</f>
        <v>61840.02</v>
      </c>
      <c r="F2411" s="11">
        <f>F2410+F2404+F2403</f>
        <v>52207.469999999994</v>
      </c>
      <c r="G2411" s="8"/>
      <c r="H2411" s="9"/>
      <c r="I2411" s="9"/>
      <c r="J2411" s="17">
        <f>E2411-F2411</f>
        <v>9632.550000000003</v>
      </c>
      <c r="K2411" s="9"/>
      <c r="L2411" s="9"/>
      <c r="M2411" s="9"/>
    </row>
    <row r="2412" spans="1:13" ht="12.75">
      <c r="A2412" s="1" t="s">
        <v>13</v>
      </c>
      <c r="B2412" s="5" t="s">
        <v>115</v>
      </c>
      <c r="C2412" s="5" t="s">
        <v>116</v>
      </c>
      <c r="D2412" s="5" t="s">
        <v>16</v>
      </c>
      <c r="E2412" s="16">
        <v>6040.08</v>
      </c>
      <c r="F2412" s="16">
        <v>5522.61</v>
      </c>
      <c r="G2412" s="8"/>
      <c r="H2412" s="9"/>
      <c r="I2412" s="9"/>
      <c r="J2412" s="17">
        <f>E2412-F2412</f>
        <v>517.4700000000003</v>
      </c>
      <c r="K2412" s="9"/>
      <c r="L2412" s="9"/>
      <c r="M2412" s="9"/>
    </row>
    <row r="2413" spans="1:13" ht="12.75">
      <c r="A2413" s="1" t="s">
        <v>13</v>
      </c>
      <c r="B2413" s="5" t="s">
        <v>115</v>
      </c>
      <c r="C2413" s="5" t="s">
        <v>116</v>
      </c>
      <c r="D2413" s="5" t="s">
        <v>49</v>
      </c>
      <c r="E2413" s="16">
        <v>576.06</v>
      </c>
      <c r="F2413" s="16">
        <v>526.79</v>
      </c>
      <c r="G2413" s="8"/>
      <c r="H2413" s="9"/>
      <c r="I2413" s="9"/>
      <c r="J2413" s="17">
        <f>E2413-F2413</f>
        <v>49.26999999999998</v>
      </c>
      <c r="K2413" s="9"/>
      <c r="L2413" s="9"/>
      <c r="M2413" s="9"/>
    </row>
    <row r="2414" spans="1:13" ht="12.75">
      <c r="A2414" s="1" t="s">
        <v>13</v>
      </c>
      <c r="B2414" s="5" t="s">
        <v>115</v>
      </c>
      <c r="C2414" s="5" t="s">
        <v>116</v>
      </c>
      <c r="D2414" s="5" t="s">
        <v>50</v>
      </c>
      <c r="E2414" s="16">
        <v>806.52</v>
      </c>
      <c r="F2414" s="16">
        <v>738.07</v>
      </c>
      <c r="G2414" s="8"/>
      <c r="H2414" s="9"/>
      <c r="I2414" s="9"/>
      <c r="J2414" s="17">
        <f>E2414-F2414</f>
        <v>68.44999999999993</v>
      </c>
      <c r="K2414" s="9"/>
      <c r="L2414" s="9"/>
      <c r="M2414" s="9"/>
    </row>
    <row r="2415" spans="1:13" ht="12.75">
      <c r="A2415" s="1" t="s">
        <v>13</v>
      </c>
      <c r="B2415" s="5" t="s">
        <v>115</v>
      </c>
      <c r="C2415" s="5" t="s">
        <v>116</v>
      </c>
      <c r="D2415" s="5" t="s">
        <v>17</v>
      </c>
      <c r="E2415" s="16">
        <v>1662.3</v>
      </c>
      <c r="F2415" s="16">
        <v>1519.92</v>
      </c>
      <c r="G2415" s="8"/>
      <c r="H2415" s="9"/>
      <c r="I2415" s="9"/>
      <c r="J2415" s="17">
        <f>E2415-F2415</f>
        <v>142.37999999999988</v>
      </c>
      <c r="K2415" s="9"/>
      <c r="L2415" s="9"/>
      <c r="M2415" s="9"/>
    </row>
    <row r="2416" spans="1:13" ht="12.75">
      <c r="A2416" s="1" t="s">
        <v>13</v>
      </c>
      <c r="B2416" s="5" t="s">
        <v>115</v>
      </c>
      <c r="C2416" s="5" t="s">
        <v>116</v>
      </c>
      <c r="D2416" s="5" t="s">
        <v>18</v>
      </c>
      <c r="E2416" s="16">
        <v>1596.48</v>
      </c>
      <c r="F2416" s="16">
        <v>1459.58</v>
      </c>
      <c r="G2416" s="8"/>
      <c r="H2416" s="9"/>
      <c r="I2416" s="9"/>
      <c r="J2416" s="17">
        <f>E2416-F2416</f>
        <v>136.9000000000001</v>
      </c>
      <c r="K2416" s="9"/>
      <c r="L2416" s="9"/>
      <c r="M2416" s="9"/>
    </row>
    <row r="2417" spans="1:13" ht="12.75">
      <c r="A2417" s="1" t="s">
        <v>13</v>
      </c>
      <c r="B2417" s="5" t="s">
        <v>115</v>
      </c>
      <c r="C2417" s="5" t="s">
        <v>116</v>
      </c>
      <c r="D2417" s="5" t="s">
        <v>19</v>
      </c>
      <c r="E2417" s="16">
        <v>773.52</v>
      </c>
      <c r="F2417" s="16">
        <v>707.8</v>
      </c>
      <c r="G2417" s="8"/>
      <c r="H2417" s="9"/>
      <c r="I2417" s="9"/>
      <c r="J2417" s="17">
        <f>E2417-F2417</f>
        <v>65.72000000000003</v>
      </c>
      <c r="K2417" s="9"/>
      <c r="L2417" s="9"/>
      <c r="M2417" s="9"/>
    </row>
    <row r="2418" spans="1:13" ht="12.75">
      <c r="A2418" s="1" t="s">
        <v>13</v>
      </c>
      <c r="B2418" s="5" t="s">
        <v>115</v>
      </c>
      <c r="C2418" s="5" t="s">
        <v>116</v>
      </c>
      <c r="D2418" s="5" t="s">
        <v>21</v>
      </c>
      <c r="E2418" s="16">
        <v>22744.31</v>
      </c>
      <c r="F2418" s="16">
        <v>19939.04</v>
      </c>
      <c r="G2418" s="8"/>
      <c r="H2418" s="9"/>
      <c r="I2418" s="9"/>
      <c r="J2418" s="17">
        <f>E2418-F2418</f>
        <v>2805.2700000000004</v>
      </c>
      <c r="K2418" s="9">
        <f>K2426</f>
        <v>642.12</v>
      </c>
      <c r="L2418" s="9"/>
      <c r="M2418" s="9"/>
    </row>
    <row r="2419" spans="1:13" ht="12.75">
      <c r="A2419" s="1" t="s">
        <v>13</v>
      </c>
      <c r="B2419" s="5" t="s">
        <v>115</v>
      </c>
      <c r="C2419" s="5" t="s">
        <v>116</v>
      </c>
      <c r="D2419" s="5" t="s">
        <v>22</v>
      </c>
      <c r="E2419" s="16">
        <v>855.9</v>
      </c>
      <c r="F2419" s="16">
        <v>781.96</v>
      </c>
      <c r="G2419" s="8"/>
      <c r="H2419" s="9"/>
      <c r="I2419" s="9"/>
      <c r="J2419" s="17">
        <f>E2419-F2419</f>
        <v>73.93999999999994</v>
      </c>
      <c r="K2419" s="9"/>
      <c r="L2419" s="9"/>
      <c r="M2419" s="9"/>
    </row>
    <row r="2420" spans="1:13" ht="12.75">
      <c r="A2420" s="1" t="s">
        <v>13</v>
      </c>
      <c r="B2420" s="5" t="s">
        <v>115</v>
      </c>
      <c r="C2420" s="5" t="s">
        <v>116</v>
      </c>
      <c r="D2420" s="5" t="s">
        <v>24</v>
      </c>
      <c r="E2420" s="16">
        <v>16.44</v>
      </c>
      <c r="F2420" s="16">
        <v>16.44</v>
      </c>
      <c r="G2420" s="8"/>
      <c r="H2420" s="9"/>
      <c r="I2420" s="9"/>
      <c r="J2420" s="17">
        <f>E2420-F2420</f>
        <v>0</v>
      </c>
      <c r="K2420" s="9"/>
      <c r="L2420" s="9"/>
      <c r="M2420" s="9"/>
    </row>
    <row r="2421" spans="1:13" ht="12.75">
      <c r="A2421" s="1" t="s">
        <v>13</v>
      </c>
      <c r="B2421" s="5" t="s">
        <v>115</v>
      </c>
      <c r="C2421" s="5" t="s">
        <v>116</v>
      </c>
      <c r="D2421" s="5" t="s">
        <v>25</v>
      </c>
      <c r="E2421" s="16">
        <v>16013.64</v>
      </c>
      <c r="F2421" s="16">
        <v>14641.94</v>
      </c>
      <c r="G2421" s="8"/>
      <c r="H2421" s="9"/>
      <c r="I2421" s="9"/>
      <c r="J2421" s="17">
        <f>E2421-F2421</f>
        <v>1371.699999999999</v>
      </c>
      <c r="K2421" s="9"/>
      <c r="L2421" s="9"/>
      <c r="M2421" s="9"/>
    </row>
    <row r="2422" spans="1:13" ht="12.75">
      <c r="A2422" s="1" t="s">
        <v>13</v>
      </c>
      <c r="B2422" s="5" t="s">
        <v>115</v>
      </c>
      <c r="C2422" s="5" t="s">
        <v>116</v>
      </c>
      <c r="D2422" s="10" t="s">
        <v>26</v>
      </c>
      <c r="E2422" s="11">
        <v>14466.48</v>
      </c>
      <c r="F2422" s="11">
        <v>13226.21</v>
      </c>
      <c r="G2422" s="8">
        <v>57547.75</v>
      </c>
      <c r="H2422" s="17">
        <f>E2422-G2422</f>
        <v>-43081.270000000004</v>
      </c>
      <c r="I2422" s="9"/>
      <c r="J2422" s="17">
        <f>E2422-F2422</f>
        <v>1240.2700000000004</v>
      </c>
      <c r="K2422" s="9"/>
      <c r="L2422" s="9"/>
      <c r="M2422" s="9"/>
    </row>
    <row r="2423" spans="1:13" ht="12.75">
      <c r="A2423" s="1" t="s">
        <v>13</v>
      </c>
      <c r="B2423" s="5" t="s">
        <v>115</v>
      </c>
      <c r="C2423" s="18" t="s">
        <v>116</v>
      </c>
      <c r="D2423" s="18" t="s">
        <v>28</v>
      </c>
      <c r="E2423" s="19">
        <v>11833.26</v>
      </c>
      <c r="F2423" s="19">
        <v>10817.49</v>
      </c>
      <c r="G2423" s="8"/>
      <c r="H2423" s="9"/>
      <c r="I2423" s="9"/>
      <c r="J2423" s="17">
        <f>E2423-F2423</f>
        <v>1015.7700000000004</v>
      </c>
      <c r="K2423" s="9"/>
      <c r="L2423" s="9"/>
      <c r="M2423" s="9"/>
    </row>
    <row r="2424" spans="1:13" ht="12.75">
      <c r="A2424" s="1" t="s">
        <v>13</v>
      </c>
      <c r="B2424" s="5" t="s">
        <v>115</v>
      </c>
      <c r="C2424" s="5" t="s">
        <v>116</v>
      </c>
      <c r="D2424" s="5" t="s">
        <v>54</v>
      </c>
      <c r="E2424" s="16">
        <v>5908.5</v>
      </c>
      <c r="F2424" s="16">
        <v>5401.98</v>
      </c>
      <c r="G2424" s="8"/>
      <c r="H2424" s="9"/>
      <c r="I2424" s="9"/>
      <c r="J2424" s="17">
        <f>E2424-F2424</f>
        <v>506.52000000000044</v>
      </c>
      <c r="K2424" s="9"/>
      <c r="L2424" s="9"/>
      <c r="M2424" s="9"/>
    </row>
    <row r="2425" spans="1:13" ht="12.75">
      <c r="A2425" s="1" t="s">
        <v>13</v>
      </c>
      <c r="B2425" s="5" t="s">
        <v>115</v>
      </c>
      <c r="C2425" s="5" t="s">
        <v>116</v>
      </c>
      <c r="D2425" s="5" t="s">
        <v>29</v>
      </c>
      <c r="E2425" s="16">
        <v>138.18</v>
      </c>
      <c r="F2425" s="16">
        <v>126.09</v>
      </c>
      <c r="G2425" s="8"/>
      <c r="H2425" s="9"/>
      <c r="I2425" s="9"/>
      <c r="J2425" s="17">
        <f>E2425-F2425</f>
        <v>12.090000000000003</v>
      </c>
      <c r="K2425" s="9"/>
      <c r="L2425" s="9"/>
      <c r="M2425" s="9"/>
    </row>
    <row r="2426" spans="1:13" ht="12.75">
      <c r="A2426" s="1" t="s">
        <v>13</v>
      </c>
      <c r="B2426" s="5" t="s">
        <v>115</v>
      </c>
      <c r="C2426" s="5" t="s">
        <v>116</v>
      </c>
      <c r="D2426" s="5" t="s">
        <v>30</v>
      </c>
      <c r="E2426" s="16">
        <v>13433.67</v>
      </c>
      <c r="F2426" s="16">
        <v>11777.79</v>
      </c>
      <c r="G2426" s="8"/>
      <c r="H2426" s="9"/>
      <c r="I2426" s="9"/>
      <c r="J2426" s="17">
        <f>E2426-F2426</f>
        <v>1655.8799999999992</v>
      </c>
      <c r="K2426" s="9">
        <f>53.51*12</f>
        <v>642.12</v>
      </c>
      <c r="L2426" s="9"/>
      <c r="M2426" s="9"/>
    </row>
    <row r="2427" spans="1:13" ht="12.75">
      <c r="A2427" s="1" t="s">
        <v>13</v>
      </c>
      <c r="B2427" s="5" t="s">
        <v>115</v>
      </c>
      <c r="C2427" s="5" t="s">
        <v>116</v>
      </c>
      <c r="D2427" s="5" t="s">
        <v>33</v>
      </c>
      <c r="E2427" s="16">
        <v>954.54</v>
      </c>
      <c r="F2427" s="16">
        <v>872.4</v>
      </c>
      <c r="G2427" s="8"/>
      <c r="H2427" s="9"/>
      <c r="I2427" s="9"/>
      <c r="J2427" s="17">
        <f>E2427-F2427</f>
        <v>82.13999999999999</v>
      </c>
      <c r="K2427" s="9"/>
      <c r="L2427" s="9"/>
      <c r="M2427" s="9"/>
    </row>
    <row r="2428" spans="1:13" ht="12.75">
      <c r="A2428" s="1" t="s">
        <v>13</v>
      </c>
      <c r="B2428" s="5" t="s">
        <v>115</v>
      </c>
      <c r="C2428" s="5" t="s">
        <v>116</v>
      </c>
      <c r="D2428" s="5" t="s">
        <v>37</v>
      </c>
      <c r="E2428" s="16">
        <v>97819.88</v>
      </c>
      <c r="F2428" s="16">
        <v>88076.11</v>
      </c>
      <c r="G2428" s="8"/>
      <c r="H2428" s="9"/>
      <c r="I2428" s="9"/>
      <c r="J2428" s="17">
        <f>E2428-F2428</f>
        <v>9743.770000000004</v>
      </c>
      <c r="K2428" s="9"/>
      <c r="L2428" s="9"/>
      <c r="M2428" s="9"/>
    </row>
    <row r="2429" spans="2:13" ht="12.75">
      <c r="B2429" s="5"/>
      <c r="C2429" s="5"/>
      <c r="D2429" s="10" t="s">
        <v>38</v>
      </c>
      <c r="E2429" s="11">
        <f>E2412+E2413+E2414+E2415+E2416+E2417+E2419+E2420+E2421+E2424+E2427</f>
        <v>35203.98</v>
      </c>
      <c r="F2429" s="11">
        <f>F2412+F2413+F2414+F2415+F2416+F2417+F2419+F2420+F2421+F2424+F2427</f>
        <v>32189.49</v>
      </c>
      <c r="G2429" s="8"/>
      <c r="H2429" s="9"/>
      <c r="I2429" s="9"/>
      <c r="J2429" s="17">
        <f>E2429-F2429</f>
        <v>3014.4900000000016</v>
      </c>
      <c r="K2429" s="9"/>
      <c r="L2429" s="9"/>
      <c r="M2429" s="9"/>
    </row>
    <row r="2430" spans="2:13" ht="12.75">
      <c r="B2430" s="5"/>
      <c r="C2430" s="5"/>
      <c r="D2430" s="10" t="s">
        <v>51</v>
      </c>
      <c r="E2430" s="11">
        <f>E2429+E2423+E2422</f>
        <v>61503.72</v>
      </c>
      <c r="F2430" s="11">
        <f>F2429+F2423+F2422</f>
        <v>56233.19</v>
      </c>
      <c r="G2430" s="8"/>
      <c r="H2430" s="9"/>
      <c r="I2430" s="9"/>
      <c r="J2430" s="17">
        <f>E2430-F2430</f>
        <v>5270.529999999999</v>
      </c>
      <c r="K2430" s="9"/>
      <c r="L2430" s="9"/>
      <c r="M2430" s="9"/>
    </row>
    <row r="2431" spans="1:13" ht="12.75">
      <c r="A2431" s="1" t="s">
        <v>13</v>
      </c>
      <c r="B2431" s="5" t="s">
        <v>115</v>
      </c>
      <c r="C2431" s="5" t="s">
        <v>104</v>
      </c>
      <c r="D2431" s="5" t="s">
        <v>16</v>
      </c>
      <c r="E2431" s="16">
        <v>6126</v>
      </c>
      <c r="F2431" s="16">
        <v>5469.2</v>
      </c>
      <c r="G2431" s="8"/>
      <c r="H2431" s="9"/>
      <c r="I2431" s="9"/>
      <c r="J2431" s="17">
        <f>E2431-F2431</f>
        <v>656.8000000000002</v>
      </c>
      <c r="K2431" s="9"/>
      <c r="L2431" s="9"/>
      <c r="M2431" s="9"/>
    </row>
    <row r="2432" spans="1:13" ht="12.75">
      <c r="A2432" s="1" t="s">
        <v>13</v>
      </c>
      <c r="B2432" s="5" t="s">
        <v>115</v>
      </c>
      <c r="C2432" s="5" t="s">
        <v>104</v>
      </c>
      <c r="D2432" s="5" t="s">
        <v>49</v>
      </c>
      <c r="E2432" s="16">
        <v>584.22</v>
      </c>
      <c r="F2432" s="16">
        <v>521.66</v>
      </c>
      <c r="G2432" s="8"/>
      <c r="H2432" s="9"/>
      <c r="I2432" s="9"/>
      <c r="J2432" s="17">
        <f>E2432-F2432</f>
        <v>62.56000000000006</v>
      </c>
      <c r="K2432" s="9"/>
      <c r="L2432" s="9"/>
      <c r="M2432" s="9"/>
    </row>
    <row r="2433" spans="1:13" ht="12.75">
      <c r="A2433" s="1" t="s">
        <v>13</v>
      </c>
      <c r="B2433" s="5" t="s">
        <v>115</v>
      </c>
      <c r="C2433" s="5" t="s">
        <v>104</v>
      </c>
      <c r="D2433" s="5" t="s">
        <v>50</v>
      </c>
      <c r="E2433" s="16">
        <v>818.04</v>
      </c>
      <c r="F2433" s="16">
        <v>731.13</v>
      </c>
      <c r="G2433" s="8"/>
      <c r="H2433" s="9"/>
      <c r="I2433" s="9"/>
      <c r="J2433" s="17">
        <f>E2433-F2433</f>
        <v>86.90999999999997</v>
      </c>
      <c r="K2433" s="9"/>
      <c r="L2433" s="9"/>
      <c r="M2433" s="9"/>
    </row>
    <row r="2434" spans="1:13" ht="12.75">
      <c r="A2434" s="1" t="s">
        <v>13</v>
      </c>
      <c r="B2434" s="5" t="s">
        <v>115</v>
      </c>
      <c r="C2434" s="5" t="s">
        <v>104</v>
      </c>
      <c r="D2434" s="5" t="s">
        <v>17</v>
      </c>
      <c r="E2434" s="16">
        <v>1685.88</v>
      </c>
      <c r="F2434" s="16">
        <v>1505.18</v>
      </c>
      <c r="G2434" s="8"/>
      <c r="H2434" s="9"/>
      <c r="I2434" s="9"/>
      <c r="J2434" s="17">
        <f>E2434-F2434</f>
        <v>180.70000000000005</v>
      </c>
      <c r="K2434" s="9"/>
      <c r="L2434" s="9"/>
      <c r="M2434" s="9"/>
    </row>
    <row r="2435" spans="1:13" ht="12.75">
      <c r="A2435" s="1" t="s">
        <v>13</v>
      </c>
      <c r="B2435" s="5" t="s">
        <v>115</v>
      </c>
      <c r="C2435" s="5" t="s">
        <v>104</v>
      </c>
      <c r="D2435" s="5" t="s">
        <v>18</v>
      </c>
      <c r="E2435" s="16">
        <v>1619.1</v>
      </c>
      <c r="F2435" s="16">
        <v>1445.35</v>
      </c>
      <c r="G2435" s="8"/>
      <c r="H2435" s="9"/>
      <c r="I2435" s="9"/>
      <c r="J2435" s="17">
        <f>E2435-F2435</f>
        <v>173.75</v>
      </c>
      <c r="K2435" s="9"/>
      <c r="L2435" s="9"/>
      <c r="M2435" s="9"/>
    </row>
    <row r="2436" spans="1:13" ht="12.75">
      <c r="A2436" s="1" t="s">
        <v>13</v>
      </c>
      <c r="B2436" s="5" t="s">
        <v>115</v>
      </c>
      <c r="C2436" s="5" t="s">
        <v>104</v>
      </c>
      <c r="D2436" s="5" t="s">
        <v>19</v>
      </c>
      <c r="E2436" s="16">
        <v>784.62</v>
      </c>
      <c r="F2436" s="16">
        <v>701.22</v>
      </c>
      <c r="G2436" s="8"/>
      <c r="H2436" s="9"/>
      <c r="I2436" s="9"/>
      <c r="J2436" s="17">
        <f>E2436-F2436</f>
        <v>83.39999999999998</v>
      </c>
      <c r="K2436" s="9"/>
      <c r="L2436" s="9"/>
      <c r="M2436" s="9"/>
    </row>
    <row r="2437" spans="1:13" ht="12.75">
      <c r="A2437" s="1" t="s">
        <v>13</v>
      </c>
      <c r="B2437" s="5" t="s">
        <v>115</v>
      </c>
      <c r="C2437" s="5" t="s">
        <v>104</v>
      </c>
      <c r="D2437" s="5" t="s">
        <v>21</v>
      </c>
      <c r="E2437" s="16">
        <v>19163.16</v>
      </c>
      <c r="F2437" s="16">
        <v>16245.14</v>
      </c>
      <c r="G2437" s="8"/>
      <c r="H2437" s="9"/>
      <c r="I2437" s="9"/>
      <c r="J2437" s="17">
        <f>E2437-F2437</f>
        <v>2918.0200000000004</v>
      </c>
      <c r="K2437" s="9">
        <f>K2445</f>
        <v>583.5600000000001</v>
      </c>
      <c r="L2437" s="9"/>
      <c r="M2437" s="9"/>
    </row>
    <row r="2438" spans="1:13" ht="12.75">
      <c r="A2438" s="1" t="s">
        <v>13</v>
      </c>
      <c r="B2438" s="5" t="s">
        <v>115</v>
      </c>
      <c r="C2438" s="5" t="s">
        <v>104</v>
      </c>
      <c r="D2438" s="5" t="s">
        <v>22</v>
      </c>
      <c r="E2438" s="16">
        <v>868.08</v>
      </c>
      <c r="F2438" s="16">
        <v>774.25</v>
      </c>
      <c r="G2438" s="8"/>
      <c r="H2438" s="9"/>
      <c r="I2438" s="9"/>
      <c r="J2438" s="17">
        <f>E2438-F2438</f>
        <v>93.83000000000004</v>
      </c>
      <c r="K2438" s="9"/>
      <c r="L2438" s="9"/>
      <c r="M2438" s="9"/>
    </row>
    <row r="2439" spans="1:13" ht="12.75">
      <c r="A2439" s="1" t="s">
        <v>13</v>
      </c>
      <c r="B2439" s="5" t="s">
        <v>115</v>
      </c>
      <c r="C2439" s="5" t="s">
        <v>104</v>
      </c>
      <c r="D2439" s="5" t="s">
        <v>24</v>
      </c>
      <c r="E2439" s="16">
        <v>16.74</v>
      </c>
      <c r="F2439" s="16">
        <v>16.74</v>
      </c>
      <c r="G2439" s="8"/>
      <c r="H2439" s="9"/>
      <c r="I2439" s="9"/>
      <c r="J2439" s="17">
        <f>E2439-F2439</f>
        <v>0</v>
      </c>
      <c r="K2439" s="9"/>
      <c r="L2439" s="9"/>
      <c r="M2439" s="9"/>
    </row>
    <row r="2440" spans="1:13" ht="12.75">
      <c r="A2440" s="1" t="s">
        <v>13</v>
      </c>
      <c r="B2440" s="5" t="s">
        <v>115</v>
      </c>
      <c r="C2440" s="5" t="s">
        <v>104</v>
      </c>
      <c r="D2440" s="5" t="s">
        <v>25</v>
      </c>
      <c r="E2440" s="16">
        <v>16241.34</v>
      </c>
      <c r="F2440" s="16">
        <v>14500.31</v>
      </c>
      <c r="G2440" s="8"/>
      <c r="H2440" s="9"/>
      <c r="I2440" s="9"/>
      <c r="J2440" s="17">
        <f>E2440-F2440</f>
        <v>1741.0300000000007</v>
      </c>
      <c r="K2440" s="9"/>
      <c r="L2440" s="9"/>
      <c r="M2440" s="9"/>
    </row>
    <row r="2441" spans="1:13" ht="12.75">
      <c r="A2441" s="1" t="s">
        <v>13</v>
      </c>
      <c r="B2441" s="5" t="s">
        <v>115</v>
      </c>
      <c r="C2441" s="5" t="s">
        <v>104</v>
      </c>
      <c r="D2441" s="10" t="s">
        <v>26</v>
      </c>
      <c r="E2441" s="11">
        <v>14672.34</v>
      </c>
      <c r="F2441" s="11">
        <v>13098.12</v>
      </c>
      <c r="G2441" s="8">
        <v>95643.37</v>
      </c>
      <c r="H2441" s="17">
        <f>E2441-G2441</f>
        <v>-80971.03</v>
      </c>
      <c r="I2441" s="9"/>
      <c r="J2441" s="17">
        <f>E2441-F2441</f>
        <v>1574.2199999999993</v>
      </c>
      <c r="K2441" s="9"/>
      <c r="L2441" s="9"/>
      <c r="M2441" s="9"/>
    </row>
    <row r="2442" spans="1:13" ht="12.75">
      <c r="A2442" s="1" t="s">
        <v>13</v>
      </c>
      <c r="B2442" s="5" t="s">
        <v>115</v>
      </c>
      <c r="C2442" s="18" t="s">
        <v>104</v>
      </c>
      <c r="D2442" s="18" t="s">
        <v>28</v>
      </c>
      <c r="E2442" s="19">
        <v>12001.62</v>
      </c>
      <c r="F2442" s="19">
        <v>10712.35</v>
      </c>
      <c r="G2442" s="8"/>
      <c r="H2442" s="9"/>
      <c r="I2442" s="9"/>
      <c r="J2442" s="17">
        <f>E2442-F2442</f>
        <v>1289.2700000000004</v>
      </c>
      <c r="K2442" s="9"/>
      <c r="L2442" s="9"/>
      <c r="M2442" s="9"/>
    </row>
    <row r="2443" spans="1:13" ht="12.75">
      <c r="A2443" s="1" t="s">
        <v>13</v>
      </c>
      <c r="B2443" s="5" t="s">
        <v>115</v>
      </c>
      <c r="C2443" s="5" t="s">
        <v>104</v>
      </c>
      <c r="D2443" s="5" t="s">
        <v>54</v>
      </c>
      <c r="E2443" s="16">
        <v>5992.56</v>
      </c>
      <c r="F2443" s="16">
        <v>5349.64</v>
      </c>
      <c r="G2443" s="8"/>
      <c r="H2443" s="9"/>
      <c r="I2443" s="9"/>
      <c r="J2443" s="17">
        <f>E2443-F2443</f>
        <v>642.9200000000001</v>
      </c>
      <c r="K2443" s="9"/>
      <c r="L2443" s="9"/>
      <c r="M2443" s="9"/>
    </row>
    <row r="2444" spans="1:13" ht="12.75">
      <c r="A2444" s="1" t="s">
        <v>13</v>
      </c>
      <c r="B2444" s="5" t="s">
        <v>115</v>
      </c>
      <c r="C2444" s="5" t="s">
        <v>104</v>
      </c>
      <c r="D2444" s="5" t="s">
        <v>29</v>
      </c>
      <c r="E2444" s="16">
        <v>130.02</v>
      </c>
      <c r="F2444" s="16">
        <v>115.81</v>
      </c>
      <c r="G2444" s="8"/>
      <c r="H2444" s="9"/>
      <c r="I2444" s="9"/>
      <c r="J2444" s="17">
        <f>E2444-F2444</f>
        <v>14.210000000000008</v>
      </c>
      <c r="K2444" s="9"/>
      <c r="L2444" s="9"/>
      <c r="M2444" s="9"/>
    </row>
    <row r="2445" spans="1:13" ht="12.75">
      <c r="A2445" s="1" t="s">
        <v>13</v>
      </c>
      <c r="B2445" s="5" t="s">
        <v>115</v>
      </c>
      <c r="C2445" s="5" t="s">
        <v>104</v>
      </c>
      <c r="D2445" s="5" t="s">
        <v>30</v>
      </c>
      <c r="E2445" s="16">
        <v>11317.85</v>
      </c>
      <c r="F2445" s="16">
        <v>9595.23</v>
      </c>
      <c r="G2445" s="8"/>
      <c r="H2445" s="9"/>
      <c r="I2445" s="9"/>
      <c r="J2445" s="17">
        <f>E2445-F2445</f>
        <v>1722.6200000000008</v>
      </c>
      <c r="K2445" s="9">
        <f>48.63*12</f>
        <v>583.5600000000001</v>
      </c>
      <c r="L2445" s="9"/>
      <c r="M2445" s="9"/>
    </row>
    <row r="2446" spans="1:13" ht="12.75">
      <c r="A2446" s="1" t="s">
        <v>13</v>
      </c>
      <c r="B2446" s="5" t="s">
        <v>115</v>
      </c>
      <c r="C2446" s="5" t="s">
        <v>104</v>
      </c>
      <c r="D2446" s="5" t="s">
        <v>33</v>
      </c>
      <c r="E2446" s="16">
        <v>968.16</v>
      </c>
      <c r="F2446" s="16">
        <v>863.91</v>
      </c>
      <c r="G2446" s="8"/>
      <c r="H2446" s="9"/>
      <c r="I2446" s="9"/>
      <c r="J2446" s="17">
        <f>E2446-F2446</f>
        <v>104.25</v>
      </c>
      <c r="K2446" s="9"/>
      <c r="L2446" s="9"/>
      <c r="M2446" s="9"/>
    </row>
    <row r="2447" spans="1:13" ht="12.75">
      <c r="A2447" s="1" t="s">
        <v>13</v>
      </c>
      <c r="B2447" s="5" t="s">
        <v>115</v>
      </c>
      <c r="C2447" s="5" t="s">
        <v>104</v>
      </c>
      <c r="D2447" s="5" t="s">
        <v>37</v>
      </c>
      <c r="E2447" s="16">
        <v>92989.73</v>
      </c>
      <c r="F2447" s="16">
        <v>81645.24</v>
      </c>
      <c r="G2447" s="8"/>
      <c r="H2447" s="9"/>
      <c r="I2447" s="9"/>
      <c r="J2447" s="17">
        <f>E2447-F2447</f>
        <v>11344.48999999999</v>
      </c>
      <c r="K2447" s="9"/>
      <c r="L2447" s="9"/>
      <c r="M2447" s="9"/>
    </row>
    <row r="2448" spans="2:13" ht="12.75">
      <c r="B2448" s="5"/>
      <c r="C2448" s="5"/>
      <c r="D2448" s="10" t="s">
        <v>38</v>
      </c>
      <c r="E2448" s="11">
        <f>E2431+E2432+E2433+E2434+E2435+E2436+E2438+E2439+E2440+E2443+E2446</f>
        <v>35704.740000000005</v>
      </c>
      <c r="F2448" s="11">
        <f>F2431+F2432+F2433+F2434+F2435+F2436+F2438+F2439+F2440+F2443+F2446</f>
        <v>31878.59</v>
      </c>
      <c r="G2448" s="8"/>
      <c r="H2448" s="9"/>
      <c r="I2448" s="9"/>
      <c r="J2448" s="17">
        <f>E2448-F2448</f>
        <v>3826.150000000005</v>
      </c>
      <c r="K2448" s="9"/>
      <c r="L2448" s="9"/>
      <c r="M2448" s="9"/>
    </row>
    <row r="2449" spans="2:13" ht="12.75">
      <c r="B2449" s="5"/>
      <c r="C2449" s="5"/>
      <c r="D2449" s="10" t="s">
        <v>51</v>
      </c>
      <c r="E2449" s="11">
        <f>E2448+E2442+E2441</f>
        <v>62378.70000000001</v>
      </c>
      <c r="F2449" s="11">
        <f>F2448+F2442+F2441</f>
        <v>55689.060000000005</v>
      </c>
      <c r="G2449" s="8"/>
      <c r="H2449" s="9"/>
      <c r="I2449" s="9"/>
      <c r="J2449" s="17">
        <f>E2449-F2449</f>
        <v>6689.640000000007</v>
      </c>
      <c r="K2449" s="9"/>
      <c r="L2449" s="9"/>
      <c r="M2449" s="9"/>
    </row>
    <row r="2450" spans="1:13" ht="12.75">
      <c r="A2450" s="1" t="s">
        <v>13</v>
      </c>
      <c r="B2450" s="5" t="s">
        <v>115</v>
      </c>
      <c r="C2450" s="5" t="s">
        <v>105</v>
      </c>
      <c r="D2450" s="5" t="s">
        <v>16</v>
      </c>
      <c r="E2450" s="16">
        <v>6291.12</v>
      </c>
      <c r="F2450" s="16">
        <v>5751.49</v>
      </c>
      <c r="G2450" s="8"/>
      <c r="H2450" s="9"/>
      <c r="I2450" s="9"/>
      <c r="J2450" s="17">
        <f>E2450-F2450</f>
        <v>539.6300000000001</v>
      </c>
      <c r="K2450" s="9"/>
      <c r="L2450" s="9"/>
      <c r="M2450" s="9"/>
    </row>
    <row r="2451" spans="1:13" ht="12.75">
      <c r="A2451" s="1" t="s">
        <v>13</v>
      </c>
      <c r="B2451" s="5" t="s">
        <v>115</v>
      </c>
      <c r="C2451" s="5" t="s">
        <v>105</v>
      </c>
      <c r="D2451" s="5" t="s">
        <v>49</v>
      </c>
      <c r="E2451" s="16">
        <v>599.94</v>
      </c>
      <c r="F2451" s="16">
        <v>548.55</v>
      </c>
      <c r="G2451" s="8"/>
      <c r="H2451" s="9"/>
      <c r="I2451" s="9"/>
      <c r="J2451" s="17">
        <f>E2451-F2451</f>
        <v>51.3900000000001</v>
      </c>
      <c r="K2451" s="9"/>
      <c r="L2451" s="9"/>
      <c r="M2451" s="9"/>
    </row>
    <row r="2452" spans="1:13" ht="12.75">
      <c r="A2452" s="1" t="s">
        <v>13</v>
      </c>
      <c r="B2452" s="5" t="s">
        <v>115</v>
      </c>
      <c r="C2452" s="5" t="s">
        <v>105</v>
      </c>
      <c r="D2452" s="5" t="s">
        <v>50</v>
      </c>
      <c r="E2452" s="16">
        <v>840.18</v>
      </c>
      <c r="F2452" s="16">
        <v>768.77</v>
      </c>
      <c r="G2452" s="8"/>
      <c r="H2452" s="9"/>
      <c r="I2452" s="9"/>
      <c r="J2452" s="17">
        <f>E2452-F2452</f>
        <v>71.40999999999997</v>
      </c>
      <c r="K2452" s="9"/>
      <c r="L2452" s="9"/>
      <c r="M2452" s="9"/>
    </row>
    <row r="2453" spans="1:13" ht="12.75">
      <c r="A2453" s="1" t="s">
        <v>13</v>
      </c>
      <c r="B2453" s="5" t="s">
        <v>115</v>
      </c>
      <c r="C2453" s="5" t="s">
        <v>105</v>
      </c>
      <c r="D2453" s="5" t="s">
        <v>17</v>
      </c>
      <c r="E2453" s="16">
        <v>1731.42</v>
      </c>
      <c r="F2453" s="16">
        <v>1582.95</v>
      </c>
      <c r="G2453" s="8"/>
      <c r="H2453" s="9"/>
      <c r="I2453" s="9"/>
      <c r="J2453" s="17">
        <f>E2453-F2453</f>
        <v>148.47000000000003</v>
      </c>
      <c r="K2453" s="9"/>
      <c r="L2453" s="9"/>
      <c r="M2453" s="9"/>
    </row>
    <row r="2454" spans="1:13" ht="12.75">
      <c r="A2454" s="1" t="s">
        <v>13</v>
      </c>
      <c r="B2454" s="5" t="s">
        <v>115</v>
      </c>
      <c r="C2454" s="5" t="s">
        <v>105</v>
      </c>
      <c r="D2454" s="5" t="s">
        <v>18</v>
      </c>
      <c r="E2454" s="16">
        <v>1662.78</v>
      </c>
      <c r="F2454" s="16">
        <v>1520.03</v>
      </c>
      <c r="G2454" s="8"/>
      <c r="H2454" s="9"/>
      <c r="I2454" s="9"/>
      <c r="J2454" s="17">
        <f>E2454-F2454</f>
        <v>142.75</v>
      </c>
      <c r="K2454" s="9"/>
      <c r="L2454" s="9"/>
      <c r="M2454" s="9"/>
    </row>
    <row r="2455" spans="1:13" ht="12.75">
      <c r="A2455" s="1" t="s">
        <v>13</v>
      </c>
      <c r="B2455" s="5" t="s">
        <v>115</v>
      </c>
      <c r="C2455" s="5" t="s">
        <v>105</v>
      </c>
      <c r="D2455" s="5" t="s">
        <v>19</v>
      </c>
      <c r="E2455" s="16">
        <v>805.68</v>
      </c>
      <c r="F2455" s="16">
        <v>737.16</v>
      </c>
      <c r="G2455" s="8"/>
      <c r="H2455" s="9"/>
      <c r="I2455" s="9"/>
      <c r="J2455" s="17">
        <f>E2455-F2455</f>
        <v>68.51999999999998</v>
      </c>
      <c r="K2455" s="9"/>
      <c r="L2455" s="9"/>
      <c r="M2455" s="9"/>
    </row>
    <row r="2456" spans="1:13" ht="12.75">
      <c r="A2456" s="1" t="s">
        <v>13</v>
      </c>
      <c r="B2456" s="5" t="s">
        <v>115</v>
      </c>
      <c r="C2456" s="5" t="s">
        <v>105</v>
      </c>
      <c r="D2456" s="5" t="s">
        <v>21</v>
      </c>
      <c r="E2456" s="16">
        <v>23599.13</v>
      </c>
      <c r="F2456" s="16">
        <v>19486.36</v>
      </c>
      <c r="G2456" s="8"/>
      <c r="H2456" s="9"/>
      <c r="I2456" s="9"/>
      <c r="J2456" s="17">
        <f>E2456-F2456</f>
        <v>4112.77</v>
      </c>
      <c r="K2456" s="9">
        <f>K2464</f>
        <v>615.84</v>
      </c>
      <c r="L2456" s="9"/>
      <c r="M2456" s="9"/>
    </row>
    <row r="2457" spans="1:13" ht="12.75">
      <c r="A2457" s="1" t="s">
        <v>13</v>
      </c>
      <c r="B2457" s="5" t="s">
        <v>115</v>
      </c>
      <c r="C2457" s="5" t="s">
        <v>105</v>
      </c>
      <c r="D2457" s="5" t="s">
        <v>22</v>
      </c>
      <c r="E2457" s="16">
        <v>891.6</v>
      </c>
      <c r="F2457" s="16">
        <v>814.51</v>
      </c>
      <c r="G2457" s="8"/>
      <c r="H2457" s="9"/>
      <c r="I2457" s="9"/>
      <c r="J2457" s="17">
        <f>E2457-F2457</f>
        <v>77.09000000000003</v>
      </c>
      <c r="K2457" s="9"/>
      <c r="L2457" s="9"/>
      <c r="M2457" s="9"/>
    </row>
    <row r="2458" spans="1:13" ht="12.75">
      <c r="A2458" s="1" t="s">
        <v>13</v>
      </c>
      <c r="B2458" s="5" t="s">
        <v>115</v>
      </c>
      <c r="C2458" s="5" t="s">
        <v>105</v>
      </c>
      <c r="D2458" s="5" t="s">
        <v>24</v>
      </c>
      <c r="E2458" s="16">
        <v>17.1</v>
      </c>
      <c r="F2458" s="16">
        <v>17.1</v>
      </c>
      <c r="G2458" s="8"/>
      <c r="H2458" s="9"/>
      <c r="I2458" s="9"/>
      <c r="J2458" s="17">
        <f>E2458-F2458</f>
        <v>0</v>
      </c>
      <c r="K2458" s="9"/>
      <c r="L2458" s="9"/>
      <c r="M2458" s="9"/>
    </row>
    <row r="2459" spans="1:13" ht="12.75">
      <c r="A2459" s="1" t="s">
        <v>13</v>
      </c>
      <c r="B2459" s="5" t="s">
        <v>115</v>
      </c>
      <c r="C2459" s="5" t="s">
        <v>105</v>
      </c>
      <c r="D2459" s="5" t="s">
        <v>25</v>
      </c>
      <c r="E2459" s="16">
        <v>16679.16</v>
      </c>
      <c r="F2459" s="16">
        <v>15248.78</v>
      </c>
      <c r="G2459" s="8"/>
      <c r="H2459" s="9"/>
      <c r="I2459" s="9"/>
      <c r="J2459" s="17">
        <f>E2459-F2459</f>
        <v>1430.3799999999992</v>
      </c>
      <c r="K2459" s="9"/>
      <c r="L2459" s="9"/>
      <c r="M2459" s="9"/>
    </row>
    <row r="2460" spans="1:13" ht="12.75">
      <c r="A2460" s="1" t="s">
        <v>13</v>
      </c>
      <c r="B2460" s="5" t="s">
        <v>115</v>
      </c>
      <c r="C2460" s="5" t="s">
        <v>105</v>
      </c>
      <c r="D2460" s="10" t="s">
        <v>26</v>
      </c>
      <c r="E2460" s="11">
        <v>15067.8</v>
      </c>
      <c r="F2460" s="11">
        <v>13774.45</v>
      </c>
      <c r="G2460" s="8">
        <v>12755.68</v>
      </c>
      <c r="H2460" s="17">
        <f>E2460-G2460</f>
        <v>2312.119999999999</v>
      </c>
      <c r="I2460" s="9"/>
      <c r="J2460" s="17">
        <f>E2460-F2460</f>
        <v>1293.3499999999985</v>
      </c>
      <c r="K2460" s="9"/>
      <c r="L2460" s="9"/>
      <c r="M2460" s="9"/>
    </row>
    <row r="2461" spans="1:13" ht="12.75">
      <c r="A2461" s="1" t="s">
        <v>13</v>
      </c>
      <c r="B2461" s="5" t="s">
        <v>115</v>
      </c>
      <c r="C2461" s="18" t="s">
        <v>105</v>
      </c>
      <c r="D2461" s="18" t="s">
        <v>28</v>
      </c>
      <c r="E2461" s="19">
        <v>12325.02</v>
      </c>
      <c r="F2461" s="19">
        <v>11265.8</v>
      </c>
      <c r="G2461" s="8"/>
      <c r="H2461" s="9"/>
      <c r="I2461" s="9"/>
      <c r="J2461" s="17">
        <f>E2461-F2461</f>
        <v>1059.2200000000012</v>
      </c>
      <c r="K2461" s="9"/>
      <c r="L2461" s="9"/>
      <c r="M2461" s="9"/>
    </row>
    <row r="2462" spans="1:13" ht="12.75">
      <c r="A2462" s="1" t="s">
        <v>13</v>
      </c>
      <c r="B2462" s="5" t="s">
        <v>115</v>
      </c>
      <c r="C2462" s="5" t="s">
        <v>105</v>
      </c>
      <c r="D2462" s="5" t="s">
        <v>54</v>
      </c>
      <c r="E2462" s="16">
        <v>6154.2</v>
      </c>
      <c r="F2462" s="16">
        <v>5625.98</v>
      </c>
      <c r="G2462" s="8"/>
      <c r="H2462" s="9"/>
      <c r="I2462" s="9"/>
      <c r="J2462" s="17">
        <f>E2462-F2462</f>
        <v>528.2200000000003</v>
      </c>
      <c r="K2462" s="9"/>
      <c r="L2462" s="9"/>
      <c r="M2462" s="9"/>
    </row>
    <row r="2463" spans="1:13" ht="12.75">
      <c r="A2463" s="1" t="s">
        <v>13</v>
      </c>
      <c r="B2463" s="5" t="s">
        <v>115</v>
      </c>
      <c r="C2463" s="5" t="s">
        <v>105</v>
      </c>
      <c r="D2463" s="5" t="s">
        <v>29</v>
      </c>
      <c r="E2463" s="16">
        <v>116.7</v>
      </c>
      <c r="F2463" s="16">
        <v>106.5</v>
      </c>
      <c r="G2463" s="8"/>
      <c r="H2463" s="9"/>
      <c r="I2463" s="9"/>
      <c r="J2463" s="17">
        <f>E2463-F2463</f>
        <v>10.200000000000003</v>
      </c>
      <c r="K2463" s="9"/>
      <c r="L2463" s="9"/>
      <c r="M2463" s="9"/>
    </row>
    <row r="2464" spans="1:13" ht="12.75">
      <c r="A2464" s="1" t="s">
        <v>13</v>
      </c>
      <c r="B2464" s="5" t="s">
        <v>115</v>
      </c>
      <c r="C2464" s="5" t="s">
        <v>105</v>
      </c>
      <c r="D2464" s="5" t="s">
        <v>30</v>
      </c>
      <c r="E2464" s="16">
        <v>13938.28</v>
      </c>
      <c r="F2464" s="16">
        <v>11509.04</v>
      </c>
      <c r="G2464" s="8"/>
      <c r="H2464" s="9"/>
      <c r="I2464" s="9"/>
      <c r="J2464" s="17">
        <f>E2464-F2464</f>
        <v>2429.24</v>
      </c>
      <c r="K2464" s="9">
        <f>51.32*12</f>
        <v>615.84</v>
      </c>
      <c r="L2464" s="9"/>
      <c r="M2464" s="9"/>
    </row>
    <row r="2465" spans="1:13" ht="12.75">
      <c r="A2465" s="1" t="s">
        <v>13</v>
      </c>
      <c r="B2465" s="5" t="s">
        <v>115</v>
      </c>
      <c r="C2465" s="5" t="s">
        <v>105</v>
      </c>
      <c r="D2465" s="5" t="s">
        <v>33</v>
      </c>
      <c r="E2465" s="16">
        <v>994.2</v>
      </c>
      <c r="F2465" s="16">
        <v>908.55</v>
      </c>
      <c r="G2465" s="8"/>
      <c r="H2465" s="9"/>
      <c r="I2465" s="9"/>
      <c r="J2465" s="17">
        <f>E2465-F2465</f>
        <v>85.65000000000009</v>
      </c>
      <c r="K2465" s="9"/>
      <c r="L2465" s="9"/>
      <c r="M2465" s="9"/>
    </row>
    <row r="2466" spans="1:13" ht="12.75">
      <c r="A2466" s="1" t="s">
        <v>13</v>
      </c>
      <c r="B2466" s="5" t="s">
        <v>115</v>
      </c>
      <c r="C2466" s="5" t="s">
        <v>105</v>
      </c>
      <c r="D2466" s="5" t="s">
        <v>37</v>
      </c>
      <c r="E2466" s="16">
        <v>101714.31</v>
      </c>
      <c r="F2466" s="16">
        <v>89666.02</v>
      </c>
      <c r="G2466" s="8"/>
      <c r="H2466" s="9"/>
      <c r="I2466" s="9"/>
      <c r="J2466" s="17">
        <f>E2466-F2466</f>
        <v>12048.289999999994</v>
      </c>
      <c r="K2466" s="9"/>
      <c r="L2466" s="9"/>
      <c r="M2466" s="9"/>
    </row>
    <row r="2467" spans="2:13" ht="12.75">
      <c r="B2467" s="5"/>
      <c r="C2467" s="5"/>
      <c r="D2467" s="10" t="s">
        <v>38</v>
      </c>
      <c r="E2467" s="11">
        <f>E2450+E2451+E2452+E2453+E2454+E2455+E2457+E2458+E2459+E2462+E2465</f>
        <v>36667.38</v>
      </c>
      <c r="F2467" s="11">
        <f>F2450+F2451+F2452+F2453+F2454+F2455+F2457+F2458+F2459+F2462+F2465</f>
        <v>33523.87</v>
      </c>
      <c r="G2467" s="8"/>
      <c r="H2467" s="9"/>
      <c r="I2467" s="9"/>
      <c r="J2467" s="17">
        <f>E2467-F2467</f>
        <v>3143.5099999999948</v>
      </c>
      <c r="K2467" s="9"/>
      <c r="L2467" s="9"/>
      <c r="M2467" s="9"/>
    </row>
    <row r="2468" spans="2:13" ht="12.75">
      <c r="B2468" s="5"/>
      <c r="C2468" s="5"/>
      <c r="D2468" s="10" t="s">
        <v>51</v>
      </c>
      <c r="E2468" s="11">
        <f>E2467+E2461+E2460</f>
        <v>64060.2</v>
      </c>
      <c r="F2468" s="11">
        <f>F2467+F2461+F2460</f>
        <v>58564.119999999995</v>
      </c>
      <c r="G2468" s="8"/>
      <c r="H2468" s="9"/>
      <c r="I2468" s="9"/>
      <c r="J2468" s="17">
        <f>E2468-F2468</f>
        <v>5496.080000000002</v>
      </c>
      <c r="K2468" s="9"/>
      <c r="L2468" s="9"/>
      <c r="M2468" s="9"/>
    </row>
    <row r="2469" spans="1:13" ht="12.75">
      <c r="A2469" s="1" t="s">
        <v>13</v>
      </c>
      <c r="B2469" s="5" t="s">
        <v>115</v>
      </c>
      <c r="C2469" s="5" t="s">
        <v>106</v>
      </c>
      <c r="D2469" s="5" t="s">
        <v>16</v>
      </c>
      <c r="E2469" s="16">
        <v>5163.84</v>
      </c>
      <c r="F2469" s="16">
        <v>4509.42</v>
      </c>
      <c r="G2469" s="8"/>
      <c r="H2469" s="9"/>
      <c r="I2469" s="9"/>
      <c r="J2469" s="17">
        <f>E2469-F2469</f>
        <v>654.4200000000001</v>
      </c>
      <c r="K2469" s="9"/>
      <c r="L2469" s="9"/>
      <c r="M2469" s="9"/>
    </row>
    <row r="2470" spans="1:13" ht="12.75">
      <c r="A2470" s="1" t="s">
        <v>13</v>
      </c>
      <c r="B2470" s="5" t="s">
        <v>115</v>
      </c>
      <c r="C2470" s="5" t="s">
        <v>106</v>
      </c>
      <c r="D2470" s="5" t="s">
        <v>49</v>
      </c>
      <c r="E2470" s="16">
        <v>492.54</v>
      </c>
      <c r="F2470" s="16">
        <v>430.19</v>
      </c>
      <c r="G2470" s="8"/>
      <c r="H2470" s="9"/>
      <c r="I2470" s="9"/>
      <c r="J2470" s="17">
        <f>E2470-F2470</f>
        <v>62.35000000000002</v>
      </c>
      <c r="K2470" s="9"/>
      <c r="L2470" s="9"/>
      <c r="M2470" s="9"/>
    </row>
    <row r="2471" spans="1:13" ht="12.75">
      <c r="A2471" s="1" t="s">
        <v>13</v>
      </c>
      <c r="B2471" s="5" t="s">
        <v>115</v>
      </c>
      <c r="C2471" s="5" t="s">
        <v>106</v>
      </c>
      <c r="D2471" s="5" t="s">
        <v>50</v>
      </c>
      <c r="E2471" s="16">
        <v>689.52</v>
      </c>
      <c r="F2471" s="16">
        <v>602.73</v>
      </c>
      <c r="G2471" s="8"/>
      <c r="H2471" s="9"/>
      <c r="I2471" s="9"/>
      <c r="J2471" s="17">
        <f>E2471-F2471</f>
        <v>86.78999999999996</v>
      </c>
      <c r="K2471" s="9"/>
      <c r="L2471" s="9"/>
      <c r="M2471" s="9"/>
    </row>
    <row r="2472" spans="1:13" ht="12.75">
      <c r="A2472" s="1" t="s">
        <v>13</v>
      </c>
      <c r="B2472" s="5" t="s">
        <v>115</v>
      </c>
      <c r="C2472" s="5" t="s">
        <v>106</v>
      </c>
      <c r="D2472" s="5" t="s">
        <v>17</v>
      </c>
      <c r="E2472" s="16">
        <v>1421.1</v>
      </c>
      <c r="F2472" s="16">
        <v>1241.03</v>
      </c>
      <c r="G2472" s="8"/>
      <c r="H2472" s="9"/>
      <c r="I2472" s="9"/>
      <c r="J2472" s="17">
        <f>E2472-F2472</f>
        <v>180.06999999999994</v>
      </c>
      <c r="K2472" s="9"/>
      <c r="L2472" s="9"/>
      <c r="M2472" s="9"/>
    </row>
    <row r="2473" spans="1:13" ht="12.75">
      <c r="A2473" s="1" t="s">
        <v>13</v>
      </c>
      <c r="B2473" s="5" t="s">
        <v>115</v>
      </c>
      <c r="C2473" s="5" t="s">
        <v>106</v>
      </c>
      <c r="D2473" s="5" t="s">
        <v>18</v>
      </c>
      <c r="E2473" s="16">
        <v>1364.82</v>
      </c>
      <c r="F2473" s="16">
        <v>1191.73</v>
      </c>
      <c r="G2473" s="8"/>
      <c r="H2473" s="9"/>
      <c r="I2473" s="9"/>
      <c r="J2473" s="17">
        <f>E2473-F2473</f>
        <v>173.08999999999992</v>
      </c>
      <c r="K2473" s="9"/>
      <c r="L2473" s="9"/>
      <c r="M2473" s="9"/>
    </row>
    <row r="2474" spans="1:13" ht="12.75">
      <c r="A2474" s="1" t="s">
        <v>13</v>
      </c>
      <c r="B2474" s="5" t="s">
        <v>115</v>
      </c>
      <c r="C2474" s="5" t="s">
        <v>106</v>
      </c>
      <c r="D2474" s="5" t="s">
        <v>19</v>
      </c>
      <c r="E2474" s="16">
        <v>661.38</v>
      </c>
      <c r="F2474" s="16">
        <v>578.1</v>
      </c>
      <c r="G2474" s="8"/>
      <c r="H2474" s="9"/>
      <c r="I2474" s="9"/>
      <c r="J2474" s="17">
        <f>E2474-F2474</f>
        <v>83.27999999999997</v>
      </c>
      <c r="K2474" s="9"/>
      <c r="L2474" s="9"/>
      <c r="M2474" s="9"/>
    </row>
    <row r="2475" spans="1:13" ht="12.75">
      <c r="A2475" s="1" t="s">
        <v>13</v>
      </c>
      <c r="B2475" s="5" t="s">
        <v>115</v>
      </c>
      <c r="C2475" s="5" t="s">
        <v>106</v>
      </c>
      <c r="D2475" s="5" t="s">
        <v>21</v>
      </c>
      <c r="E2475" s="16">
        <v>11472.39</v>
      </c>
      <c r="F2475" s="16">
        <v>8781.82</v>
      </c>
      <c r="G2475" s="8"/>
      <c r="H2475" s="9"/>
      <c r="I2475" s="9"/>
      <c r="J2475" s="17">
        <f>E2475-F2475</f>
        <v>2690.5699999999997</v>
      </c>
      <c r="K2475" s="9">
        <f>K2483</f>
        <v>323.52</v>
      </c>
      <c r="L2475" s="9"/>
      <c r="M2475" s="9"/>
    </row>
    <row r="2476" spans="1:13" ht="12.75">
      <c r="A2476" s="1" t="s">
        <v>13</v>
      </c>
      <c r="B2476" s="5" t="s">
        <v>115</v>
      </c>
      <c r="C2476" s="5" t="s">
        <v>106</v>
      </c>
      <c r="D2476" s="5" t="s">
        <v>22</v>
      </c>
      <c r="E2476" s="16">
        <v>731.76</v>
      </c>
      <c r="F2476" s="16">
        <v>638.44</v>
      </c>
      <c r="G2476" s="8"/>
      <c r="H2476" s="9"/>
      <c r="I2476" s="9"/>
      <c r="J2476" s="17">
        <f>E2476-F2476</f>
        <v>93.31999999999994</v>
      </c>
      <c r="K2476" s="9"/>
      <c r="L2476" s="9"/>
      <c r="M2476" s="9"/>
    </row>
    <row r="2477" spans="1:13" ht="12.75">
      <c r="A2477" s="1" t="s">
        <v>13</v>
      </c>
      <c r="B2477" s="5" t="s">
        <v>115</v>
      </c>
      <c r="C2477" s="5" t="s">
        <v>106</v>
      </c>
      <c r="D2477" s="5" t="s">
        <v>24</v>
      </c>
      <c r="E2477" s="16">
        <v>14.1</v>
      </c>
      <c r="F2477" s="16">
        <v>13.66</v>
      </c>
      <c r="G2477" s="8"/>
      <c r="H2477" s="9"/>
      <c r="I2477" s="9"/>
      <c r="J2477" s="17">
        <f>E2477-F2477</f>
        <v>0.4399999999999995</v>
      </c>
      <c r="K2477" s="9"/>
      <c r="L2477" s="9"/>
      <c r="M2477" s="9"/>
    </row>
    <row r="2478" spans="1:13" ht="12.75">
      <c r="A2478" s="1" t="s">
        <v>13</v>
      </c>
      <c r="B2478" s="5" t="s">
        <v>115</v>
      </c>
      <c r="C2478" s="5" t="s">
        <v>106</v>
      </c>
      <c r="D2478" s="5" t="s">
        <v>25</v>
      </c>
      <c r="E2478" s="16">
        <v>13690.08</v>
      </c>
      <c r="F2478" s="16">
        <v>11955.33</v>
      </c>
      <c r="G2478" s="8"/>
      <c r="H2478" s="9"/>
      <c r="I2478" s="9"/>
      <c r="J2478" s="17">
        <f>E2478-F2478</f>
        <v>1734.75</v>
      </c>
      <c r="K2478" s="9"/>
      <c r="L2478" s="9"/>
      <c r="M2478" s="9"/>
    </row>
    <row r="2479" spans="1:13" ht="12.75">
      <c r="A2479" s="1" t="s">
        <v>13</v>
      </c>
      <c r="B2479" s="5" t="s">
        <v>115</v>
      </c>
      <c r="C2479" s="5" t="s">
        <v>106</v>
      </c>
      <c r="D2479" s="10" t="s">
        <v>26</v>
      </c>
      <c r="E2479" s="11">
        <v>12367.62</v>
      </c>
      <c r="F2479" s="11">
        <v>10799.41</v>
      </c>
      <c r="G2479" s="8">
        <v>2811.69</v>
      </c>
      <c r="H2479" s="17">
        <f>E2479-G2479</f>
        <v>9555.93</v>
      </c>
      <c r="I2479" s="9"/>
      <c r="J2479" s="17">
        <f>E2479-F2479</f>
        <v>1568.210000000001</v>
      </c>
      <c r="K2479" s="9"/>
      <c r="L2479" s="9"/>
      <c r="M2479" s="9"/>
    </row>
    <row r="2480" spans="1:13" ht="12.75">
      <c r="A2480" s="1" t="s">
        <v>13</v>
      </c>
      <c r="B2480" s="5" t="s">
        <v>115</v>
      </c>
      <c r="C2480" s="18" t="s">
        <v>106</v>
      </c>
      <c r="D2480" s="18" t="s">
        <v>28</v>
      </c>
      <c r="E2480" s="19">
        <v>10116.42</v>
      </c>
      <c r="F2480" s="19">
        <v>8832.47</v>
      </c>
      <c r="G2480" s="8"/>
      <c r="H2480" s="9"/>
      <c r="I2480" s="9"/>
      <c r="J2480" s="17">
        <f>E2480-F2480</f>
        <v>1283.9500000000007</v>
      </c>
      <c r="K2480" s="9"/>
      <c r="L2480" s="9"/>
      <c r="M2480" s="9"/>
    </row>
    <row r="2481" spans="1:13" ht="12.75">
      <c r="A2481" s="1" t="s">
        <v>13</v>
      </c>
      <c r="B2481" s="5" t="s">
        <v>115</v>
      </c>
      <c r="C2481" s="5" t="s">
        <v>106</v>
      </c>
      <c r="D2481" s="5" t="s">
        <v>54</v>
      </c>
      <c r="E2481" s="16">
        <v>5051.22</v>
      </c>
      <c r="F2481" s="16">
        <v>4410.75</v>
      </c>
      <c r="G2481" s="8"/>
      <c r="H2481" s="9"/>
      <c r="I2481" s="9"/>
      <c r="J2481" s="17">
        <f>E2481-F2481</f>
        <v>640.4700000000003</v>
      </c>
      <c r="K2481" s="9"/>
      <c r="L2481" s="9"/>
      <c r="M2481" s="9"/>
    </row>
    <row r="2482" spans="1:13" ht="12.75">
      <c r="A2482" s="1" t="s">
        <v>13</v>
      </c>
      <c r="B2482" s="5" t="s">
        <v>115</v>
      </c>
      <c r="C2482" s="5" t="s">
        <v>106</v>
      </c>
      <c r="D2482" s="5" t="s">
        <v>29</v>
      </c>
      <c r="E2482" s="16">
        <v>115.32</v>
      </c>
      <c r="F2482" s="16">
        <v>100.5</v>
      </c>
      <c r="G2482" s="8"/>
      <c r="H2482" s="9"/>
      <c r="I2482" s="9"/>
      <c r="J2482" s="17">
        <f>E2482-F2482</f>
        <v>14.819999999999993</v>
      </c>
      <c r="K2482" s="9"/>
      <c r="L2482" s="9"/>
      <c r="M2482" s="9"/>
    </row>
    <row r="2483" spans="1:13" ht="12.75">
      <c r="A2483" s="1" t="s">
        <v>13</v>
      </c>
      <c r="B2483" s="5" t="s">
        <v>115</v>
      </c>
      <c r="C2483" s="5" t="s">
        <v>106</v>
      </c>
      <c r="D2483" s="5" t="s">
        <v>30</v>
      </c>
      <c r="E2483" s="16">
        <v>6775.89</v>
      </c>
      <c r="F2483" s="16">
        <v>5186.98</v>
      </c>
      <c r="G2483" s="8"/>
      <c r="H2483" s="9"/>
      <c r="I2483" s="9"/>
      <c r="J2483" s="17">
        <f>E2483-F2483</f>
        <v>1588.9100000000008</v>
      </c>
      <c r="K2483" s="9">
        <f>26.96*12</f>
        <v>323.52</v>
      </c>
      <c r="L2483" s="9"/>
      <c r="M2483" s="9"/>
    </row>
    <row r="2484" spans="1:13" ht="12.75">
      <c r="A2484" s="1" t="s">
        <v>13</v>
      </c>
      <c r="B2484" s="5" t="s">
        <v>115</v>
      </c>
      <c r="C2484" s="5" t="s">
        <v>106</v>
      </c>
      <c r="D2484" s="5" t="s">
        <v>33</v>
      </c>
      <c r="E2484" s="16">
        <v>816.12</v>
      </c>
      <c r="F2484" s="16">
        <v>712.36</v>
      </c>
      <c r="G2484" s="8"/>
      <c r="H2484" s="9"/>
      <c r="I2484" s="9"/>
      <c r="J2484" s="17">
        <f>E2484-F2484</f>
        <v>103.75999999999999</v>
      </c>
      <c r="K2484" s="9"/>
      <c r="L2484" s="9"/>
      <c r="M2484" s="9"/>
    </row>
    <row r="2485" spans="1:13" ht="12.75">
      <c r="A2485" s="1" t="s">
        <v>13</v>
      </c>
      <c r="B2485" s="5" t="s">
        <v>115</v>
      </c>
      <c r="C2485" s="5" t="s">
        <v>106</v>
      </c>
      <c r="D2485" s="5" t="s">
        <v>37</v>
      </c>
      <c r="E2485" s="16">
        <v>70944.12</v>
      </c>
      <c r="F2485" s="16">
        <v>59984.92</v>
      </c>
      <c r="G2485" s="8"/>
      <c r="H2485" s="9"/>
      <c r="I2485" s="9"/>
      <c r="J2485" s="17">
        <f>E2485-F2485</f>
        <v>10959.199999999997</v>
      </c>
      <c r="K2485" s="9"/>
      <c r="L2485" s="9"/>
      <c r="M2485" s="9"/>
    </row>
    <row r="2486" spans="2:13" ht="12.75">
      <c r="B2486" s="5"/>
      <c r="C2486" s="5"/>
      <c r="D2486" s="10" t="s">
        <v>38</v>
      </c>
      <c r="E2486" s="11">
        <f>E2469+E2470+E2471+E2472+E2473+E2474+E2476+E2477+E2478+E2481+E2484</f>
        <v>30096.48</v>
      </c>
      <c r="F2486" s="11">
        <f>F2469+F2470+F2471+F2472+F2473+F2474+F2476+F2477+F2478+F2481+F2484</f>
        <v>26283.74</v>
      </c>
      <c r="G2486" s="8"/>
      <c r="H2486" s="9"/>
      <c r="I2486" s="9"/>
      <c r="J2486" s="17">
        <f>E2486-F2486</f>
        <v>3812.739999999998</v>
      </c>
      <c r="K2486" s="9"/>
      <c r="L2486" s="9"/>
      <c r="M2486" s="9"/>
    </row>
    <row r="2487" spans="2:13" ht="12.75">
      <c r="B2487" s="5"/>
      <c r="C2487" s="5"/>
      <c r="D2487" s="10" t="s">
        <v>51</v>
      </c>
      <c r="E2487" s="11">
        <f>E2486+E2480+E2479</f>
        <v>52580.520000000004</v>
      </c>
      <c r="F2487" s="11">
        <f>F2486+F2480+F2479</f>
        <v>45915.619999999995</v>
      </c>
      <c r="G2487" s="8"/>
      <c r="H2487" s="9"/>
      <c r="I2487" s="9"/>
      <c r="J2487" s="17">
        <f>E2487-F2487</f>
        <v>6664.900000000009</v>
      </c>
      <c r="K2487" s="9"/>
      <c r="L2487" s="9"/>
      <c r="M2487" s="9"/>
    </row>
    <row r="2488" spans="1:13" ht="12.75">
      <c r="A2488" s="1" t="s">
        <v>13</v>
      </c>
      <c r="B2488" s="5" t="s">
        <v>115</v>
      </c>
      <c r="C2488" s="5" t="s">
        <v>107</v>
      </c>
      <c r="D2488" s="5" t="s">
        <v>16</v>
      </c>
      <c r="E2488" s="16">
        <v>6093</v>
      </c>
      <c r="F2488" s="16">
        <v>5691.13</v>
      </c>
      <c r="G2488" s="8"/>
      <c r="H2488" s="9"/>
      <c r="I2488" s="9"/>
      <c r="J2488" s="17">
        <f>E2488-F2488</f>
        <v>401.8699999999999</v>
      </c>
      <c r="K2488" s="9"/>
      <c r="L2488" s="9"/>
      <c r="M2488" s="9"/>
    </row>
    <row r="2489" spans="1:13" ht="12.75">
      <c r="A2489" s="1" t="s">
        <v>13</v>
      </c>
      <c r="B2489" s="5" t="s">
        <v>115</v>
      </c>
      <c r="C2489" s="5" t="s">
        <v>107</v>
      </c>
      <c r="D2489" s="5" t="s">
        <v>41</v>
      </c>
      <c r="E2489" s="16">
        <v>185.76</v>
      </c>
      <c r="F2489" s="16">
        <v>170.28</v>
      </c>
      <c r="G2489" s="8"/>
      <c r="H2489" s="9"/>
      <c r="I2489" s="9"/>
      <c r="J2489" s="17">
        <f>E2489-F2489</f>
        <v>15.47999999999999</v>
      </c>
      <c r="K2489" s="9"/>
      <c r="L2489" s="9"/>
      <c r="M2489" s="9"/>
    </row>
    <row r="2490" spans="1:13" ht="12.75">
      <c r="A2490" s="1" t="s">
        <v>13</v>
      </c>
      <c r="B2490" s="5" t="s">
        <v>115</v>
      </c>
      <c r="C2490" s="5" t="s">
        <v>107</v>
      </c>
      <c r="D2490" s="5" t="s">
        <v>49</v>
      </c>
      <c r="E2490" s="16">
        <v>581.22</v>
      </c>
      <c r="F2490" s="16">
        <v>542.94</v>
      </c>
      <c r="G2490" s="8"/>
      <c r="H2490" s="9"/>
      <c r="I2490" s="9"/>
      <c r="J2490" s="17">
        <f>E2490-F2490</f>
        <v>38.27999999999997</v>
      </c>
      <c r="K2490" s="9"/>
      <c r="L2490" s="9"/>
      <c r="M2490" s="9"/>
    </row>
    <row r="2491" spans="1:13" ht="12.75">
      <c r="A2491" s="1" t="s">
        <v>13</v>
      </c>
      <c r="B2491" s="5" t="s">
        <v>115</v>
      </c>
      <c r="C2491" s="5" t="s">
        <v>107</v>
      </c>
      <c r="D2491" s="5" t="s">
        <v>50</v>
      </c>
      <c r="E2491" s="16">
        <v>813.6</v>
      </c>
      <c r="F2491" s="16">
        <v>760.42</v>
      </c>
      <c r="G2491" s="8"/>
      <c r="H2491" s="9"/>
      <c r="I2491" s="9"/>
      <c r="J2491" s="17">
        <f>E2491-F2491</f>
        <v>53.180000000000064</v>
      </c>
      <c r="K2491" s="9"/>
      <c r="L2491" s="9"/>
      <c r="M2491" s="9"/>
    </row>
    <row r="2492" spans="1:13" ht="12.75">
      <c r="A2492" s="1" t="s">
        <v>13</v>
      </c>
      <c r="B2492" s="5" t="s">
        <v>115</v>
      </c>
      <c r="C2492" s="5" t="s">
        <v>107</v>
      </c>
      <c r="D2492" s="5" t="s">
        <v>17</v>
      </c>
      <c r="E2492" s="16">
        <v>1676.7</v>
      </c>
      <c r="F2492" s="16">
        <v>1566.15</v>
      </c>
      <c r="G2492" s="8"/>
      <c r="H2492" s="9"/>
      <c r="I2492" s="9"/>
      <c r="J2492" s="17">
        <f>E2492-F2492</f>
        <v>110.54999999999995</v>
      </c>
      <c r="K2492" s="9"/>
      <c r="L2492" s="9"/>
      <c r="M2492" s="9"/>
    </row>
    <row r="2493" spans="1:13" ht="12.75">
      <c r="A2493" s="1" t="s">
        <v>13</v>
      </c>
      <c r="B2493" s="5" t="s">
        <v>115</v>
      </c>
      <c r="C2493" s="5" t="s">
        <v>107</v>
      </c>
      <c r="D2493" s="5" t="s">
        <v>18</v>
      </c>
      <c r="E2493" s="16">
        <v>1610.46</v>
      </c>
      <c r="F2493" s="16">
        <v>1504.14</v>
      </c>
      <c r="G2493" s="8"/>
      <c r="H2493" s="9"/>
      <c r="I2493" s="9"/>
      <c r="J2493" s="17">
        <f>E2493-F2493</f>
        <v>106.31999999999994</v>
      </c>
      <c r="K2493" s="9"/>
      <c r="L2493" s="9"/>
      <c r="M2493" s="9"/>
    </row>
    <row r="2494" spans="1:13" ht="12.75">
      <c r="A2494" s="1" t="s">
        <v>13</v>
      </c>
      <c r="B2494" s="5" t="s">
        <v>115</v>
      </c>
      <c r="C2494" s="5" t="s">
        <v>107</v>
      </c>
      <c r="D2494" s="5" t="s">
        <v>19</v>
      </c>
      <c r="E2494" s="16">
        <v>780.24</v>
      </c>
      <c r="F2494" s="16">
        <v>729.21</v>
      </c>
      <c r="G2494" s="8"/>
      <c r="H2494" s="9"/>
      <c r="I2494" s="9"/>
      <c r="J2494" s="17">
        <f>E2494-F2494</f>
        <v>51.02999999999997</v>
      </c>
      <c r="K2494" s="9"/>
      <c r="L2494" s="9"/>
      <c r="M2494" s="9"/>
    </row>
    <row r="2495" spans="1:13" ht="12.75">
      <c r="A2495" s="1" t="s">
        <v>13</v>
      </c>
      <c r="B2495" s="5" t="s">
        <v>115</v>
      </c>
      <c r="C2495" s="5" t="s">
        <v>107</v>
      </c>
      <c r="D2495" s="5" t="s">
        <v>21</v>
      </c>
      <c r="E2495" s="16">
        <v>22357.23</v>
      </c>
      <c r="F2495" s="16">
        <v>20774.59</v>
      </c>
      <c r="G2495" s="8"/>
      <c r="H2495" s="9"/>
      <c r="I2495" s="9"/>
      <c r="J2495" s="17">
        <f>E2495-F2495</f>
        <v>1582.6399999999994</v>
      </c>
      <c r="K2495" s="9">
        <f>K2503</f>
        <v>604.4399999999999</v>
      </c>
      <c r="L2495" s="9"/>
      <c r="M2495" s="9"/>
    </row>
    <row r="2496" spans="1:13" ht="12.75">
      <c r="A2496" s="1" t="s">
        <v>13</v>
      </c>
      <c r="B2496" s="5" t="s">
        <v>115</v>
      </c>
      <c r="C2496" s="5" t="s">
        <v>107</v>
      </c>
      <c r="D2496" s="5" t="s">
        <v>22</v>
      </c>
      <c r="E2496" s="16">
        <v>863.52</v>
      </c>
      <c r="F2496" s="16">
        <v>806.1</v>
      </c>
      <c r="G2496" s="8"/>
      <c r="H2496" s="9"/>
      <c r="I2496" s="9"/>
      <c r="J2496" s="17">
        <f>E2496-F2496</f>
        <v>57.41999999999996</v>
      </c>
      <c r="K2496" s="9"/>
      <c r="L2496" s="9"/>
      <c r="M2496" s="9"/>
    </row>
    <row r="2497" spans="1:13" ht="12.75">
      <c r="A2497" s="1" t="s">
        <v>13</v>
      </c>
      <c r="B2497" s="5" t="s">
        <v>115</v>
      </c>
      <c r="C2497" s="5" t="s">
        <v>107</v>
      </c>
      <c r="D2497" s="5" t="s">
        <v>24</v>
      </c>
      <c r="E2497" s="16">
        <v>16.68</v>
      </c>
      <c r="F2497" s="16">
        <v>16.68</v>
      </c>
      <c r="G2497" s="8"/>
      <c r="H2497" s="9"/>
      <c r="I2497" s="9"/>
      <c r="J2497" s="17">
        <f>E2497-F2497</f>
        <v>0</v>
      </c>
      <c r="K2497" s="9"/>
      <c r="L2497" s="9"/>
      <c r="M2497" s="9"/>
    </row>
    <row r="2498" spans="1:13" ht="12.75">
      <c r="A2498" s="1" t="s">
        <v>13</v>
      </c>
      <c r="B2498" s="5" t="s">
        <v>115</v>
      </c>
      <c r="C2498" s="5" t="s">
        <v>107</v>
      </c>
      <c r="D2498" s="5" t="s">
        <v>25</v>
      </c>
      <c r="E2498" s="16">
        <v>16153.74</v>
      </c>
      <c r="F2498" s="16">
        <v>15088.48</v>
      </c>
      <c r="G2498" s="8"/>
      <c r="H2498" s="9"/>
      <c r="I2498" s="9"/>
      <c r="J2498" s="17">
        <f>E2498-F2498</f>
        <v>1065.2600000000002</v>
      </c>
      <c r="K2498" s="9"/>
      <c r="L2498" s="9"/>
      <c r="M2498" s="9"/>
    </row>
    <row r="2499" spans="1:13" ht="12.75">
      <c r="A2499" s="1" t="s">
        <v>13</v>
      </c>
      <c r="B2499" s="5" t="s">
        <v>115</v>
      </c>
      <c r="C2499" s="5" t="s">
        <v>107</v>
      </c>
      <c r="D2499" s="10" t="s">
        <v>26</v>
      </c>
      <c r="E2499" s="11">
        <v>14593.2</v>
      </c>
      <c r="F2499" s="11">
        <v>13630.02</v>
      </c>
      <c r="G2499" s="8">
        <v>23809.76</v>
      </c>
      <c r="H2499" s="17">
        <f>E2499-G2499</f>
        <v>-9216.559999999998</v>
      </c>
      <c r="I2499" s="9"/>
      <c r="J2499" s="17">
        <f>E2499-F2499</f>
        <v>963.1800000000003</v>
      </c>
      <c r="K2499" s="9"/>
      <c r="L2499" s="9"/>
      <c r="M2499" s="9"/>
    </row>
    <row r="2500" spans="1:13" ht="12.75">
      <c r="A2500" s="1" t="s">
        <v>13</v>
      </c>
      <c r="B2500" s="5" t="s">
        <v>115</v>
      </c>
      <c r="C2500" s="18" t="s">
        <v>107</v>
      </c>
      <c r="D2500" s="18" t="s">
        <v>28</v>
      </c>
      <c r="E2500" s="19">
        <v>11937</v>
      </c>
      <c r="F2500" s="19">
        <v>11148.16</v>
      </c>
      <c r="G2500" s="8"/>
      <c r="H2500" s="9"/>
      <c r="I2500" s="9"/>
      <c r="J2500" s="17">
        <f>E2500-F2500</f>
        <v>788.8400000000001</v>
      </c>
      <c r="K2500" s="9"/>
      <c r="L2500" s="9"/>
      <c r="M2500" s="9"/>
    </row>
    <row r="2501" spans="1:13" ht="12.75">
      <c r="A2501" s="1" t="s">
        <v>13</v>
      </c>
      <c r="B2501" s="5" t="s">
        <v>115</v>
      </c>
      <c r="C2501" s="5" t="s">
        <v>107</v>
      </c>
      <c r="D2501" s="5" t="s">
        <v>54</v>
      </c>
      <c r="E2501" s="16">
        <v>5960.22</v>
      </c>
      <c r="F2501" s="16">
        <v>5566.84</v>
      </c>
      <c r="G2501" s="8"/>
      <c r="H2501" s="9"/>
      <c r="I2501" s="9"/>
      <c r="J2501" s="17">
        <f>E2501-F2501</f>
        <v>393.3800000000001</v>
      </c>
      <c r="K2501" s="9"/>
      <c r="L2501" s="9"/>
      <c r="M2501" s="9"/>
    </row>
    <row r="2502" spans="1:13" ht="12.75">
      <c r="A2502" s="1" t="s">
        <v>13</v>
      </c>
      <c r="B2502" s="5" t="s">
        <v>115</v>
      </c>
      <c r="C2502" s="5" t="s">
        <v>107</v>
      </c>
      <c r="D2502" s="5" t="s">
        <v>29</v>
      </c>
      <c r="E2502" s="16">
        <v>133.62</v>
      </c>
      <c r="F2502" s="16">
        <v>124.64</v>
      </c>
      <c r="G2502" s="8"/>
      <c r="H2502" s="9"/>
      <c r="I2502" s="9"/>
      <c r="J2502" s="17">
        <f>E2502-F2502</f>
        <v>8.980000000000004</v>
      </c>
      <c r="K2502" s="9"/>
      <c r="L2502" s="9"/>
      <c r="M2502" s="9"/>
    </row>
    <row r="2503" spans="1:13" ht="12.75">
      <c r="A2503" s="1" t="s">
        <v>13</v>
      </c>
      <c r="B2503" s="5" t="s">
        <v>115</v>
      </c>
      <c r="C2503" s="5" t="s">
        <v>107</v>
      </c>
      <c r="D2503" s="5" t="s">
        <v>30</v>
      </c>
      <c r="E2503" s="16">
        <v>13204.36</v>
      </c>
      <c r="F2503" s="16">
        <v>12270.17</v>
      </c>
      <c r="G2503" s="8"/>
      <c r="H2503" s="9"/>
      <c r="I2503" s="9"/>
      <c r="J2503" s="17">
        <f>E2503-F2503</f>
        <v>934.1900000000005</v>
      </c>
      <c r="K2503" s="9">
        <f>50.37*12</f>
        <v>604.4399999999999</v>
      </c>
      <c r="L2503" s="9"/>
      <c r="M2503" s="9"/>
    </row>
    <row r="2504" spans="1:13" ht="12.75">
      <c r="A2504" s="1" t="s">
        <v>13</v>
      </c>
      <c r="B2504" s="5" t="s">
        <v>115</v>
      </c>
      <c r="C2504" s="5" t="s">
        <v>107</v>
      </c>
      <c r="D2504" s="5" t="s">
        <v>33</v>
      </c>
      <c r="E2504" s="16">
        <v>963</v>
      </c>
      <c r="F2504" s="16">
        <v>899.22</v>
      </c>
      <c r="G2504" s="8"/>
      <c r="H2504" s="9"/>
      <c r="I2504" s="9"/>
      <c r="J2504" s="17">
        <f>E2504-F2504</f>
        <v>63.77999999999997</v>
      </c>
      <c r="K2504" s="9"/>
      <c r="L2504" s="9"/>
      <c r="M2504" s="9"/>
    </row>
    <row r="2505" spans="1:13" ht="12.75">
      <c r="A2505" s="1" t="s">
        <v>13</v>
      </c>
      <c r="B2505" s="5" t="s">
        <v>115</v>
      </c>
      <c r="C2505" s="5" t="s">
        <v>107</v>
      </c>
      <c r="D2505" s="5" t="s">
        <v>37</v>
      </c>
      <c r="E2505" s="16">
        <v>97923.55</v>
      </c>
      <c r="F2505" s="16">
        <v>91289.17</v>
      </c>
      <c r="G2505" s="8"/>
      <c r="H2505" s="9"/>
      <c r="I2505" s="9"/>
      <c r="J2505" s="17">
        <f>E2505-F2505</f>
        <v>6634.380000000005</v>
      </c>
      <c r="K2505" s="9"/>
      <c r="L2505" s="9"/>
      <c r="M2505" s="9"/>
    </row>
    <row r="2506" spans="2:13" ht="12.75">
      <c r="B2506" s="5"/>
      <c r="C2506" s="5"/>
      <c r="D2506" s="10" t="s">
        <v>38</v>
      </c>
      <c r="E2506" s="11">
        <f>E2488+E2489+E2490+E2491+E2492+E2493+E2494+E2496+E2497+E2498+E2501+E2504</f>
        <v>35698.14</v>
      </c>
      <c r="F2506" s="11">
        <f>F2488+F2489+F2490+F2491+F2492+F2493+F2494+F2496+F2497+F2498+F2501+F2504</f>
        <v>33341.59</v>
      </c>
      <c r="G2506" s="8"/>
      <c r="H2506" s="9"/>
      <c r="I2506" s="9"/>
      <c r="J2506" s="17">
        <f>E2506-F2506</f>
        <v>2356.550000000003</v>
      </c>
      <c r="K2506" s="9"/>
      <c r="L2506" s="9"/>
      <c r="M2506" s="9"/>
    </row>
    <row r="2507" spans="2:13" ht="12.75">
      <c r="B2507" s="5"/>
      <c r="C2507" s="5"/>
      <c r="D2507" s="10" t="s">
        <v>51</v>
      </c>
      <c r="E2507" s="11">
        <f>E2506+E2500+E2499</f>
        <v>62228.34</v>
      </c>
      <c r="F2507" s="11">
        <f>F2506+F2500+F2499</f>
        <v>58119.770000000004</v>
      </c>
      <c r="G2507" s="8"/>
      <c r="H2507" s="9"/>
      <c r="I2507" s="9"/>
      <c r="J2507" s="17">
        <f>E2507-F2507</f>
        <v>4108.569999999992</v>
      </c>
      <c r="K2507" s="9"/>
      <c r="L2507" s="9"/>
      <c r="M2507" s="9"/>
    </row>
    <row r="2508" spans="1:13" ht="12.75">
      <c r="A2508" s="1" t="s">
        <v>13</v>
      </c>
      <c r="B2508" s="5" t="s">
        <v>115</v>
      </c>
      <c r="C2508" s="5" t="s">
        <v>108</v>
      </c>
      <c r="D2508" s="5" t="s">
        <v>16</v>
      </c>
      <c r="E2508" s="16">
        <v>77709.12</v>
      </c>
      <c r="F2508" s="16">
        <v>65665.25</v>
      </c>
      <c r="G2508" s="8"/>
      <c r="H2508" s="9"/>
      <c r="I2508" s="9"/>
      <c r="J2508" s="17">
        <f>E2508-F2508</f>
        <v>12043.869999999995</v>
      </c>
      <c r="K2508" s="9"/>
      <c r="L2508" s="9"/>
      <c r="M2508" s="9"/>
    </row>
    <row r="2509" spans="1:13" ht="12.75">
      <c r="A2509" s="1" t="s">
        <v>13</v>
      </c>
      <c r="B2509" s="5" t="s">
        <v>115</v>
      </c>
      <c r="C2509" s="5" t="s">
        <v>108</v>
      </c>
      <c r="D2509" s="5" t="s">
        <v>41</v>
      </c>
      <c r="E2509" s="16">
        <v>1935</v>
      </c>
      <c r="F2509" s="16">
        <v>1716.74</v>
      </c>
      <c r="G2509" s="8"/>
      <c r="H2509" s="9"/>
      <c r="I2509" s="9"/>
      <c r="J2509" s="17">
        <f>E2509-F2509</f>
        <v>218.26</v>
      </c>
      <c r="K2509" s="9"/>
      <c r="L2509" s="9"/>
      <c r="M2509" s="9"/>
    </row>
    <row r="2510" spans="1:13" ht="12.75">
      <c r="A2510" s="1" t="s">
        <v>13</v>
      </c>
      <c r="B2510" s="5" t="s">
        <v>115</v>
      </c>
      <c r="C2510" s="5" t="s">
        <v>108</v>
      </c>
      <c r="D2510" s="5" t="s">
        <v>49</v>
      </c>
      <c r="E2510" s="16">
        <v>7411.08</v>
      </c>
      <c r="F2510" s="16">
        <v>6263.46</v>
      </c>
      <c r="G2510" s="8"/>
      <c r="H2510" s="9"/>
      <c r="I2510" s="9"/>
      <c r="J2510" s="17">
        <f>E2510-F2510</f>
        <v>1147.62</v>
      </c>
      <c r="K2510" s="9"/>
      <c r="L2510" s="9"/>
      <c r="M2510" s="9"/>
    </row>
    <row r="2511" spans="1:13" ht="12.75">
      <c r="A2511" s="1" t="s">
        <v>13</v>
      </c>
      <c r="B2511" s="5" t="s">
        <v>115</v>
      </c>
      <c r="C2511" s="5" t="s">
        <v>108</v>
      </c>
      <c r="D2511" s="5" t="s">
        <v>50</v>
      </c>
      <c r="E2511" s="16">
        <v>10376.4</v>
      </c>
      <c r="F2511" s="16">
        <v>8777.83</v>
      </c>
      <c r="G2511" s="8"/>
      <c r="H2511" s="9"/>
      <c r="I2511" s="9"/>
      <c r="J2511" s="17">
        <f>E2511-F2511</f>
        <v>1598.5699999999997</v>
      </c>
      <c r="K2511" s="9"/>
      <c r="L2511" s="9"/>
      <c r="M2511" s="9"/>
    </row>
    <row r="2512" spans="1:13" ht="12.75">
      <c r="A2512" s="1" t="s">
        <v>13</v>
      </c>
      <c r="B2512" s="5" t="s">
        <v>115</v>
      </c>
      <c r="C2512" s="5" t="s">
        <v>108</v>
      </c>
      <c r="D2512" s="5" t="s">
        <v>17</v>
      </c>
      <c r="E2512" s="16">
        <v>21385.8</v>
      </c>
      <c r="F2512" s="16">
        <v>18071.92</v>
      </c>
      <c r="G2512" s="8"/>
      <c r="H2512" s="9"/>
      <c r="I2512" s="9"/>
      <c r="J2512" s="17">
        <f>E2512-F2512</f>
        <v>3313.880000000001</v>
      </c>
      <c r="K2512" s="9"/>
      <c r="L2512" s="9"/>
      <c r="M2512" s="9"/>
    </row>
    <row r="2513" spans="1:13" ht="12.75">
      <c r="A2513" s="1" t="s">
        <v>13</v>
      </c>
      <c r="B2513" s="5" t="s">
        <v>115</v>
      </c>
      <c r="C2513" s="5" t="s">
        <v>108</v>
      </c>
      <c r="D2513" s="5" t="s">
        <v>18</v>
      </c>
      <c r="E2513" s="16">
        <v>20538.72</v>
      </c>
      <c r="F2513" s="16">
        <v>17353.54</v>
      </c>
      <c r="G2513" s="8"/>
      <c r="H2513" s="9"/>
      <c r="I2513" s="9"/>
      <c r="J2513" s="17">
        <f>E2513-F2513</f>
        <v>3185.1800000000003</v>
      </c>
      <c r="K2513" s="9"/>
      <c r="L2513" s="9"/>
      <c r="M2513" s="9"/>
    </row>
    <row r="2514" spans="1:13" ht="12.75">
      <c r="A2514" s="1" t="s">
        <v>13</v>
      </c>
      <c r="B2514" s="5" t="s">
        <v>115</v>
      </c>
      <c r="C2514" s="5" t="s">
        <v>108</v>
      </c>
      <c r="D2514" s="5" t="s">
        <v>19</v>
      </c>
      <c r="E2514" s="16">
        <v>9952.02</v>
      </c>
      <c r="F2514" s="16">
        <v>8418.14</v>
      </c>
      <c r="G2514" s="8"/>
      <c r="H2514" s="9"/>
      <c r="I2514" s="9"/>
      <c r="J2514" s="17">
        <f>E2514-F2514</f>
        <v>1533.880000000001</v>
      </c>
      <c r="K2514" s="9"/>
      <c r="L2514" s="9"/>
      <c r="M2514" s="9"/>
    </row>
    <row r="2515" spans="1:13" ht="12.75">
      <c r="A2515" s="1" t="s">
        <v>13</v>
      </c>
      <c r="B2515" s="5" t="s">
        <v>115</v>
      </c>
      <c r="C2515" s="5" t="s">
        <v>108</v>
      </c>
      <c r="D2515" s="5" t="s">
        <v>20</v>
      </c>
      <c r="E2515" s="16">
        <v>2330.52</v>
      </c>
      <c r="F2515" s="16">
        <v>1955.5</v>
      </c>
      <c r="G2515" s="8"/>
      <c r="H2515" s="9"/>
      <c r="I2515" s="9"/>
      <c r="J2515" s="17">
        <f>E2515-F2515</f>
        <v>375.02</v>
      </c>
      <c r="K2515" s="9"/>
      <c r="L2515" s="9"/>
      <c r="M2515" s="9"/>
    </row>
    <row r="2516" spans="1:13" ht="12.75">
      <c r="A2516" s="1" t="s">
        <v>13</v>
      </c>
      <c r="B2516" s="5" t="s">
        <v>115</v>
      </c>
      <c r="C2516" s="5" t="s">
        <v>108</v>
      </c>
      <c r="D2516" s="5" t="s">
        <v>21</v>
      </c>
      <c r="E2516" s="16">
        <v>429341.58</v>
      </c>
      <c r="F2516" s="16">
        <v>349842.65</v>
      </c>
      <c r="G2516" s="8"/>
      <c r="H2516" s="9"/>
      <c r="I2516" s="9"/>
      <c r="J2516" s="17">
        <f>E2516-F2516</f>
        <v>79498.93</v>
      </c>
      <c r="K2516" s="9">
        <f>K2525</f>
        <v>11550.960000000001</v>
      </c>
      <c r="L2516" s="9"/>
      <c r="M2516" s="9"/>
    </row>
    <row r="2517" spans="1:13" ht="12.75">
      <c r="A2517" s="1" t="s">
        <v>13</v>
      </c>
      <c r="B2517" s="5" t="s">
        <v>115</v>
      </c>
      <c r="C2517" s="5" t="s">
        <v>108</v>
      </c>
      <c r="D2517" s="5" t="s">
        <v>22</v>
      </c>
      <c r="E2517" s="16">
        <v>11011.68</v>
      </c>
      <c r="F2517" s="16">
        <v>9296</v>
      </c>
      <c r="G2517" s="8"/>
      <c r="H2517" s="9"/>
      <c r="I2517" s="9"/>
      <c r="J2517" s="17">
        <f>E2517-F2517</f>
        <v>1715.6800000000003</v>
      </c>
      <c r="K2517" s="9"/>
      <c r="L2517" s="9"/>
      <c r="M2517" s="9"/>
    </row>
    <row r="2518" spans="1:13" ht="12.75">
      <c r="A2518" s="1" t="s">
        <v>13</v>
      </c>
      <c r="B2518" s="5" t="s">
        <v>115</v>
      </c>
      <c r="C2518" s="5" t="s">
        <v>108</v>
      </c>
      <c r="D2518" s="5" t="s">
        <v>23</v>
      </c>
      <c r="E2518" s="16">
        <v>48064.92</v>
      </c>
      <c r="F2518" s="16">
        <v>40611.34</v>
      </c>
      <c r="G2518" s="8"/>
      <c r="H2518" s="9"/>
      <c r="I2518" s="9"/>
      <c r="J2518" s="17">
        <f>E2518-F2518</f>
        <v>7453.580000000002</v>
      </c>
      <c r="K2518" s="9"/>
      <c r="L2518" s="9"/>
      <c r="M2518" s="9"/>
    </row>
    <row r="2519" spans="1:13" ht="12.75">
      <c r="A2519" s="1" t="s">
        <v>13</v>
      </c>
      <c r="B2519" s="5" t="s">
        <v>115</v>
      </c>
      <c r="C2519" s="5" t="s">
        <v>108</v>
      </c>
      <c r="D2519" s="5" t="s">
        <v>24</v>
      </c>
      <c r="E2519" s="16">
        <v>211.74</v>
      </c>
      <c r="F2519" s="16">
        <v>200.32</v>
      </c>
      <c r="G2519" s="8"/>
      <c r="H2519" s="9"/>
      <c r="I2519" s="9"/>
      <c r="J2519" s="17">
        <f>E2519-F2519</f>
        <v>11.420000000000016</v>
      </c>
      <c r="K2519" s="9"/>
      <c r="L2519" s="9"/>
      <c r="M2519" s="9"/>
    </row>
    <row r="2520" spans="1:13" ht="12.75">
      <c r="A2520" s="1" t="s">
        <v>13</v>
      </c>
      <c r="B2520" s="5" t="s">
        <v>115</v>
      </c>
      <c r="C2520" s="5" t="s">
        <v>108</v>
      </c>
      <c r="D2520" s="5" t="s">
        <v>25</v>
      </c>
      <c r="E2520" s="16">
        <v>206022.78</v>
      </c>
      <c r="F2520" s="16">
        <v>174095.1</v>
      </c>
      <c r="G2520" s="8"/>
      <c r="H2520" s="9"/>
      <c r="I2520" s="9"/>
      <c r="J2520" s="17">
        <f>E2520-F2520</f>
        <v>31927.679999999993</v>
      </c>
      <c r="K2520" s="9"/>
      <c r="L2520" s="9"/>
      <c r="M2520" s="9"/>
    </row>
    <row r="2521" spans="1:13" ht="12.75">
      <c r="A2521" s="1" t="s">
        <v>13</v>
      </c>
      <c r="B2521" s="5" t="s">
        <v>115</v>
      </c>
      <c r="C2521" s="5" t="s">
        <v>108</v>
      </c>
      <c r="D2521" s="10" t="s">
        <v>26</v>
      </c>
      <c r="E2521" s="11">
        <v>167486.16</v>
      </c>
      <c r="F2521" s="11">
        <v>141542.6</v>
      </c>
      <c r="G2521" s="8">
        <v>101679.51</v>
      </c>
      <c r="H2521" s="17">
        <f>E2521-G2521</f>
        <v>65806.65000000001</v>
      </c>
      <c r="I2521" s="9"/>
      <c r="J2521" s="17">
        <f>E2521-F2521</f>
        <v>25943.559999999998</v>
      </c>
      <c r="K2521" s="9"/>
      <c r="L2521" s="9"/>
      <c r="M2521" s="9"/>
    </row>
    <row r="2522" spans="1:13" ht="12.75">
      <c r="A2522" s="1" t="s">
        <v>13</v>
      </c>
      <c r="B2522" s="5" t="s">
        <v>115</v>
      </c>
      <c r="C2522" s="18" t="s">
        <v>108</v>
      </c>
      <c r="D2522" s="18" t="s">
        <v>28</v>
      </c>
      <c r="E2522" s="19">
        <v>152241.3</v>
      </c>
      <c r="F2522" s="19">
        <v>128615.62</v>
      </c>
      <c r="G2522" s="8"/>
      <c r="H2522" s="9"/>
      <c r="I2522" s="9"/>
      <c r="J2522" s="17">
        <f>E2522-F2522</f>
        <v>23625.679999999993</v>
      </c>
      <c r="K2522" s="9"/>
      <c r="L2522" s="9"/>
      <c r="M2522" s="9"/>
    </row>
    <row r="2523" spans="1:13" ht="12.75">
      <c r="A2523" s="1" t="s">
        <v>13</v>
      </c>
      <c r="B2523" s="5" t="s">
        <v>115</v>
      </c>
      <c r="C2523" s="5" t="s">
        <v>108</v>
      </c>
      <c r="D2523" s="5" t="s">
        <v>54</v>
      </c>
      <c r="E2523" s="16">
        <v>76015.8</v>
      </c>
      <c r="F2523" s="16">
        <v>64229.19</v>
      </c>
      <c r="G2523" s="8"/>
      <c r="H2523" s="9"/>
      <c r="I2523" s="9"/>
      <c r="J2523" s="17">
        <f>E2523-F2523</f>
        <v>11786.61</v>
      </c>
      <c r="K2523" s="9"/>
      <c r="L2523" s="9"/>
      <c r="M2523" s="9"/>
    </row>
    <row r="2524" spans="1:13" ht="12.75">
      <c r="A2524" s="1" t="s">
        <v>13</v>
      </c>
      <c r="B2524" s="5" t="s">
        <v>115</v>
      </c>
      <c r="C2524" s="5" t="s">
        <v>108</v>
      </c>
      <c r="D2524" s="5" t="s">
        <v>29</v>
      </c>
      <c r="E2524" s="16">
        <v>1925.16</v>
      </c>
      <c r="F2524" s="16">
        <v>1622.8</v>
      </c>
      <c r="G2524" s="8"/>
      <c r="H2524" s="9"/>
      <c r="I2524" s="9"/>
      <c r="J2524" s="17">
        <f>E2524-F2524</f>
        <v>302.3600000000001</v>
      </c>
      <c r="K2524" s="9"/>
      <c r="L2524" s="9"/>
      <c r="M2524" s="9"/>
    </row>
    <row r="2525" spans="1:13" ht="12.75">
      <c r="A2525" s="1" t="s">
        <v>13</v>
      </c>
      <c r="B2525" s="5" t="s">
        <v>115</v>
      </c>
      <c r="C2525" s="5" t="s">
        <v>108</v>
      </c>
      <c r="D2525" s="5" t="s">
        <v>30</v>
      </c>
      <c r="E2525" s="16">
        <v>253563.68</v>
      </c>
      <c r="F2525" s="16">
        <v>206628.41</v>
      </c>
      <c r="G2525" s="8"/>
      <c r="H2525" s="9"/>
      <c r="I2525" s="9"/>
      <c r="J2525" s="17">
        <f>E2525-F2525</f>
        <v>46935.26999999999</v>
      </c>
      <c r="K2525" s="9">
        <f>962.58*12</f>
        <v>11550.960000000001</v>
      </c>
      <c r="L2525" s="9"/>
      <c r="M2525" s="9"/>
    </row>
    <row r="2526" spans="1:13" ht="12.75">
      <c r="A2526" s="1" t="s">
        <v>13</v>
      </c>
      <c r="B2526" s="5" t="s">
        <v>115</v>
      </c>
      <c r="C2526" s="5" t="s">
        <v>108</v>
      </c>
      <c r="D2526" s="5" t="s">
        <v>31</v>
      </c>
      <c r="E2526" s="16">
        <v>1582967.88</v>
      </c>
      <c r="F2526" s="16">
        <v>1336216.26</v>
      </c>
      <c r="G2526" s="8"/>
      <c r="H2526" s="9"/>
      <c r="I2526" s="9"/>
      <c r="J2526" s="17">
        <f>E2526-F2526</f>
        <v>246751.61999999988</v>
      </c>
      <c r="K2526" s="9"/>
      <c r="L2526" s="9"/>
      <c r="M2526" s="9"/>
    </row>
    <row r="2527" spans="1:13" ht="12.75">
      <c r="A2527" s="1" t="s">
        <v>13</v>
      </c>
      <c r="B2527" s="5" t="s">
        <v>115</v>
      </c>
      <c r="C2527" s="5" t="s">
        <v>108</v>
      </c>
      <c r="D2527" s="5" t="s">
        <v>33</v>
      </c>
      <c r="E2527" s="16">
        <v>12281.16</v>
      </c>
      <c r="F2527" s="16">
        <v>10372.32</v>
      </c>
      <c r="G2527" s="8"/>
      <c r="H2527" s="9"/>
      <c r="I2527" s="9"/>
      <c r="J2527" s="17">
        <f>E2527-F2527</f>
        <v>1908.8400000000001</v>
      </c>
      <c r="K2527" s="9"/>
      <c r="L2527" s="9"/>
      <c r="M2527" s="9"/>
    </row>
    <row r="2528" spans="1:13" ht="12.75">
      <c r="A2528" s="1" t="s">
        <v>13</v>
      </c>
      <c r="B2528" s="5" t="s">
        <v>115</v>
      </c>
      <c r="C2528" s="5" t="s">
        <v>108</v>
      </c>
      <c r="D2528" s="5" t="s">
        <v>37</v>
      </c>
      <c r="E2528" s="16">
        <v>3092772.5</v>
      </c>
      <c r="F2528" s="16">
        <v>2591494.99</v>
      </c>
      <c r="G2528" s="8"/>
      <c r="H2528" s="9"/>
      <c r="I2528" s="9"/>
      <c r="J2528" s="17">
        <f>E2528-F2528</f>
        <v>501277.5099999998</v>
      </c>
      <c r="K2528" s="9"/>
      <c r="L2528" s="9"/>
      <c r="M2528" s="9"/>
    </row>
    <row r="2529" spans="2:13" ht="12.75">
      <c r="B2529" s="5"/>
      <c r="C2529" s="5"/>
      <c r="D2529" s="10" t="s">
        <v>38</v>
      </c>
      <c r="E2529" s="11">
        <f>E2508+E2509+E2510+E2511+E2512+E2513+E2514+E2515+E2517+E2518+E2519+E2520+E2523+E2527</f>
        <v>505246.7399999999</v>
      </c>
      <c r="F2529" s="11">
        <f>F2508+F2509+F2510+F2511+F2512+F2513+F2514+F2515+F2517+F2518+F2519+F2520+F2523+F2527</f>
        <v>427026.65</v>
      </c>
      <c r="G2529" s="8"/>
      <c r="H2529" s="9"/>
      <c r="I2529" s="9"/>
      <c r="J2529" s="17">
        <f>E2529-F2529</f>
        <v>78220.08999999985</v>
      </c>
      <c r="K2529" s="9"/>
      <c r="L2529" s="9"/>
      <c r="M2529" s="9"/>
    </row>
    <row r="2530" spans="2:13" ht="12.75">
      <c r="B2530" s="5"/>
      <c r="C2530" s="5"/>
      <c r="D2530" s="10" t="s">
        <v>51</v>
      </c>
      <c r="E2530" s="11">
        <f>E2529+E2522+E2521</f>
        <v>824974.1999999998</v>
      </c>
      <c r="F2530" s="11">
        <f>F2529+F2522+F2521</f>
        <v>697184.87</v>
      </c>
      <c r="G2530" s="8"/>
      <c r="H2530" s="9"/>
      <c r="I2530" s="9"/>
      <c r="J2530" s="17">
        <f>E2530-F2530</f>
        <v>127789.32999999984</v>
      </c>
      <c r="K2530" s="9"/>
      <c r="L2530" s="9"/>
      <c r="M2530" s="9"/>
    </row>
    <row r="2531" spans="1:13" ht="12.75">
      <c r="A2531" s="1" t="s">
        <v>13</v>
      </c>
      <c r="B2531" s="5" t="s">
        <v>115</v>
      </c>
      <c r="C2531" s="5" t="s">
        <v>109</v>
      </c>
      <c r="D2531" s="5" t="s">
        <v>16</v>
      </c>
      <c r="E2531" s="16">
        <v>84427.44</v>
      </c>
      <c r="F2531" s="16">
        <v>74086.82</v>
      </c>
      <c r="G2531" s="8"/>
      <c r="H2531" s="9"/>
      <c r="I2531" s="9"/>
      <c r="J2531" s="17">
        <f>E2531-F2531</f>
        <v>10340.619999999995</v>
      </c>
      <c r="K2531" s="9"/>
      <c r="L2531" s="9"/>
      <c r="M2531" s="9"/>
    </row>
    <row r="2532" spans="1:13" ht="12.75">
      <c r="A2532" s="1" t="s">
        <v>13</v>
      </c>
      <c r="B2532" s="5" t="s">
        <v>115</v>
      </c>
      <c r="C2532" s="5" t="s">
        <v>109</v>
      </c>
      <c r="D2532" s="5" t="s">
        <v>41</v>
      </c>
      <c r="E2532" s="16">
        <v>2600.64</v>
      </c>
      <c r="F2532" s="16">
        <v>2111.31</v>
      </c>
      <c r="G2532" s="8"/>
      <c r="H2532" s="9"/>
      <c r="I2532" s="9"/>
      <c r="J2532" s="17">
        <f>E2532-F2532</f>
        <v>489.3299999999999</v>
      </c>
      <c r="K2532" s="9"/>
      <c r="L2532" s="9"/>
      <c r="M2532" s="9"/>
    </row>
    <row r="2533" spans="1:13" ht="12.75">
      <c r="A2533" s="1" t="s">
        <v>13</v>
      </c>
      <c r="B2533" s="5" t="s">
        <v>115</v>
      </c>
      <c r="C2533" s="5" t="s">
        <v>109</v>
      </c>
      <c r="D2533" s="5" t="s">
        <v>49</v>
      </c>
      <c r="E2533" s="16">
        <v>8051.94</v>
      </c>
      <c r="F2533" s="16">
        <v>7066.68</v>
      </c>
      <c r="G2533" s="8"/>
      <c r="H2533" s="9"/>
      <c r="I2533" s="9"/>
      <c r="J2533" s="17">
        <f>E2533-F2533</f>
        <v>985.2599999999993</v>
      </c>
      <c r="K2533" s="9"/>
      <c r="L2533" s="9"/>
      <c r="M2533" s="9"/>
    </row>
    <row r="2534" spans="1:13" ht="12.75">
      <c r="A2534" s="1" t="s">
        <v>13</v>
      </c>
      <c r="B2534" s="5" t="s">
        <v>115</v>
      </c>
      <c r="C2534" s="5" t="s">
        <v>109</v>
      </c>
      <c r="D2534" s="5" t="s">
        <v>50</v>
      </c>
      <c r="E2534" s="16">
        <v>11273.58</v>
      </c>
      <c r="F2534" s="16">
        <v>9901.91</v>
      </c>
      <c r="G2534" s="8"/>
      <c r="H2534" s="9"/>
      <c r="I2534" s="9"/>
      <c r="J2534" s="17">
        <f>E2534-F2534</f>
        <v>1371.67</v>
      </c>
      <c r="K2534" s="9"/>
      <c r="L2534" s="9"/>
      <c r="M2534" s="9"/>
    </row>
    <row r="2535" spans="1:13" ht="12.75">
      <c r="A2535" s="1" t="s">
        <v>13</v>
      </c>
      <c r="B2535" s="5" t="s">
        <v>115</v>
      </c>
      <c r="C2535" s="5" t="s">
        <v>109</v>
      </c>
      <c r="D2535" s="5" t="s">
        <v>17</v>
      </c>
      <c r="E2535" s="16">
        <v>23234.7</v>
      </c>
      <c r="F2535" s="16">
        <v>20389.53</v>
      </c>
      <c r="G2535" s="8"/>
      <c r="H2535" s="9"/>
      <c r="I2535" s="9"/>
      <c r="J2535" s="17">
        <f>E2535-F2535</f>
        <v>2845.170000000002</v>
      </c>
      <c r="K2535" s="9"/>
      <c r="L2535" s="9"/>
      <c r="M2535" s="9"/>
    </row>
    <row r="2536" spans="1:13" ht="12.75">
      <c r="A2536" s="1" t="s">
        <v>13</v>
      </c>
      <c r="B2536" s="5" t="s">
        <v>115</v>
      </c>
      <c r="C2536" s="5" t="s">
        <v>109</v>
      </c>
      <c r="D2536" s="5" t="s">
        <v>18</v>
      </c>
      <c r="E2536" s="16">
        <v>22314.54</v>
      </c>
      <c r="F2536" s="16">
        <v>19579.64</v>
      </c>
      <c r="G2536" s="8"/>
      <c r="H2536" s="9"/>
      <c r="I2536" s="9"/>
      <c r="J2536" s="17">
        <f>E2536-F2536</f>
        <v>2734.9000000000015</v>
      </c>
      <c r="K2536" s="9"/>
      <c r="L2536" s="9"/>
      <c r="M2536" s="9"/>
    </row>
    <row r="2537" spans="1:13" ht="12.75">
      <c r="A2537" s="1" t="s">
        <v>13</v>
      </c>
      <c r="B2537" s="5" t="s">
        <v>115</v>
      </c>
      <c r="C2537" s="5" t="s">
        <v>109</v>
      </c>
      <c r="D2537" s="5" t="s">
        <v>19</v>
      </c>
      <c r="E2537" s="16">
        <v>10812.6</v>
      </c>
      <c r="F2537" s="16">
        <v>9496.35</v>
      </c>
      <c r="G2537" s="8"/>
      <c r="H2537" s="9"/>
      <c r="I2537" s="9"/>
      <c r="J2537" s="17">
        <f>E2537-F2537</f>
        <v>1316.25</v>
      </c>
      <c r="K2537" s="9"/>
      <c r="L2537" s="9"/>
      <c r="M2537" s="9"/>
    </row>
    <row r="2538" spans="1:13" ht="12.75">
      <c r="A2538" s="1" t="s">
        <v>13</v>
      </c>
      <c r="B2538" s="5" t="s">
        <v>115</v>
      </c>
      <c r="C2538" s="5" t="s">
        <v>109</v>
      </c>
      <c r="D2538" s="5" t="s">
        <v>20</v>
      </c>
      <c r="E2538" s="16">
        <v>2531.76</v>
      </c>
      <c r="F2538" s="16">
        <v>2208.62</v>
      </c>
      <c r="G2538" s="8"/>
      <c r="H2538" s="9"/>
      <c r="I2538" s="9"/>
      <c r="J2538" s="17">
        <f>E2538-F2538</f>
        <v>323.1400000000003</v>
      </c>
      <c r="K2538" s="9"/>
      <c r="L2538" s="9"/>
      <c r="M2538" s="9"/>
    </row>
    <row r="2539" spans="1:13" ht="12.75">
      <c r="A2539" s="1" t="s">
        <v>13</v>
      </c>
      <c r="B2539" s="5" t="s">
        <v>115</v>
      </c>
      <c r="C2539" s="5" t="s">
        <v>109</v>
      </c>
      <c r="D2539" s="5" t="s">
        <v>21</v>
      </c>
      <c r="E2539" s="16">
        <v>346482.75</v>
      </c>
      <c r="F2539" s="16">
        <v>292884.09</v>
      </c>
      <c r="G2539" s="8"/>
      <c r="H2539" s="9"/>
      <c r="I2539" s="9"/>
      <c r="J2539" s="17">
        <f>E2539-F2539</f>
        <v>53598.659999999974</v>
      </c>
      <c r="K2539" s="9">
        <f>K2548</f>
        <v>9087.48</v>
      </c>
      <c r="L2539" s="9"/>
      <c r="M2539" s="9"/>
    </row>
    <row r="2540" spans="1:13" ht="12.75">
      <c r="A2540" s="1" t="s">
        <v>13</v>
      </c>
      <c r="B2540" s="5" t="s">
        <v>115</v>
      </c>
      <c r="C2540" s="5" t="s">
        <v>109</v>
      </c>
      <c r="D2540" s="5" t="s">
        <v>22</v>
      </c>
      <c r="E2540" s="16">
        <v>11963.76</v>
      </c>
      <c r="F2540" s="16">
        <v>10489.91</v>
      </c>
      <c r="G2540" s="8"/>
      <c r="H2540" s="9"/>
      <c r="I2540" s="9"/>
      <c r="J2540" s="17">
        <f>E2540-F2540</f>
        <v>1473.8500000000004</v>
      </c>
      <c r="K2540" s="9"/>
      <c r="L2540" s="9"/>
      <c r="M2540" s="9"/>
    </row>
    <row r="2541" spans="1:13" ht="12.75">
      <c r="A2541" s="1" t="s">
        <v>13</v>
      </c>
      <c r="B2541" s="5" t="s">
        <v>115</v>
      </c>
      <c r="C2541" s="5" t="s">
        <v>109</v>
      </c>
      <c r="D2541" s="5" t="s">
        <v>23</v>
      </c>
      <c r="E2541" s="16">
        <v>52220.52</v>
      </c>
      <c r="F2541" s="16">
        <v>45820.73</v>
      </c>
      <c r="G2541" s="8"/>
      <c r="H2541" s="9"/>
      <c r="I2541" s="9"/>
      <c r="J2541" s="17">
        <f>E2541-F2541</f>
        <v>6399.789999999994</v>
      </c>
      <c r="K2541" s="9"/>
      <c r="L2541" s="9"/>
      <c r="M2541" s="9"/>
    </row>
    <row r="2542" spans="1:13" ht="12.75">
      <c r="A2542" s="1" t="s">
        <v>13</v>
      </c>
      <c r="B2542" s="5" t="s">
        <v>115</v>
      </c>
      <c r="C2542" s="5" t="s">
        <v>109</v>
      </c>
      <c r="D2542" s="5" t="s">
        <v>24</v>
      </c>
      <c r="E2542" s="16">
        <v>230.22</v>
      </c>
      <c r="F2542" s="16">
        <v>222.28</v>
      </c>
      <c r="G2542" s="8"/>
      <c r="H2542" s="9"/>
      <c r="I2542" s="9"/>
      <c r="J2542" s="17">
        <f>E2542-F2542</f>
        <v>7.939999999999998</v>
      </c>
      <c r="K2542" s="9"/>
      <c r="L2542" s="9"/>
      <c r="M2542" s="9"/>
    </row>
    <row r="2543" spans="1:13" ht="12.75">
      <c r="A2543" s="1" t="s">
        <v>13</v>
      </c>
      <c r="B2543" s="5" t="s">
        <v>115</v>
      </c>
      <c r="C2543" s="5" t="s">
        <v>109</v>
      </c>
      <c r="D2543" s="5" t="s">
        <v>25</v>
      </c>
      <c r="E2543" s="16">
        <v>223834.68</v>
      </c>
      <c r="F2543" s="16">
        <v>196422.69</v>
      </c>
      <c r="G2543" s="8"/>
      <c r="H2543" s="9"/>
      <c r="I2543" s="9"/>
      <c r="J2543" s="17">
        <f>E2543-F2543</f>
        <v>27411.98999999999</v>
      </c>
      <c r="K2543" s="9"/>
      <c r="L2543" s="9"/>
      <c r="M2543" s="9"/>
    </row>
    <row r="2544" spans="1:13" ht="12.75">
      <c r="A2544" s="1" t="s">
        <v>13</v>
      </c>
      <c r="B2544" s="5" t="s">
        <v>115</v>
      </c>
      <c r="C2544" s="5" t="s">
        <v>109</v>
      </c>
      <c r="D2544" s="10" t="s">
        <v>26</v>
      </c>
      <c r="E2544" s="11">
        <v>181966.5</v>
      </c>
      <c r="F2544" s="11">
        <v>159693.21</v>
      </c>
      <c r="G2544" s="8">
        <v>88007.35</v>
      </c>
      <c r="H2544" s="17">
        <f>E2544-G2544</f>
        <v>93959.15</v>
      </c>
      <c r="I2544" s="9"/>
      <c r="J2544" s="17">
        <f>E2544-F2544</f>
        <v>22273.290000000008</v>
      </c>
      <c r="K2544" s="9"/>
      <c r="L2544" s="9"/>
      <c r="M2544" s="9"/>
    </row>
    <row r="2545" spans="1:13" ht="12.75">
      <c r="A2545" s="1" t="s">
        <v>13</v>
      </c>
      <c r="B2545" s="5" t="s">
        <v>115</v>
      </c>
      <c r="C2545" s="18" t="s">
        <v>109</v>
      </c>
      <c r="D2545" s="18" t="s">
        <v>28</v>
      </c>
      <c r="E2545" s="19">
        <v>165403.5</v>
      </c>
      <c r="F2545" s="19">
        <v>145116.39</v>
      </c>
      <c r="G2545" s="8"/>
      <c r="H2545" s="9"/>
      <c r="I2545" s="9"/>
      <c r="J2545" s="17">
        <f>E2545-F2545</f>
        <v>20287.109999999986</v>
      </c>
      <c r="K2545" s="9"/>
      <c r="L2545" s="9"/>
      <c r="M2545" s="9"/>
    </row>
    <row r="2546" spans="1:13" ht="12.75">
      <c r="A2546" s="1" t="s">
        <v>13</v>
      </c>
      <c r="B2546" s="5" t="s">
        <v>115</v>
      </c>
      <c r="C2546" s="5" t="s">
        <v>109</v>
      </c>
      <c r="D2546" s="5" t="s">
        <v>54</v>
      </c>
      <c r="E2546" s="16">
        <v>82587.84</v>
      </c>
      <c r="F2546" s="16">
        <v>72467.66</v>
      </c>
      <c r="G2546" s="8"/>
      <c r="H2546" s="9"/>
      <c r="I2546" s="9"/>
      <c r="J2546" s="17">
        <f>E2546-F2546</f>
        <v>10120.179999999993</v>
      </c>
      <c r="K2546" s="9"/>
      <c r="L2546" s="9"/>
      <c r="M2546" s="9"/>
    </row>
    <row r="2547" spans="1:13" ht="12.75">
      <c r="A2547" s="1" t="s">
        <v>13</v>
      </c>
      <c r="B2547" s="5" t="s">
        <v>115</v>
      </c>
      <c r="C2547" s="5" t="s">
        <v>109</v>
      </c>
      <c r="D2547" s="5" t="s">
        <v>29</v>
      </c>
      <c r="E2547" s="16">
        <v>2393.94</v>
      </c>
      <c r="F2547" s="16">
        <v>2096.57</v>
      </c>
      <c r="G2547" s="8"/>
      <c r="H2547" s="9"/>
      <c r="I2547" s="9"/>
      <c r="J2547" s="17">
        <f>E2547-F2547</f>
        <v>297.3699999999999</v>
      </c>
      <c r="K2547" s="9"/>
      <c r="L2547" s="9"/>
      <c r="M2547" s="9"/>
    </row>
    <row r="2548" spans="1:13" ht="12.75">
      <c r="A2548" s="1" t="s">
        <v>13</v>
      </c>
      <c r="B2548" s="5" t="s">
        <v>115</v>
      </c>
      <c r="C2548" s="5" t="s">
        <v>109</v>
      </c>
      <c r="D2548" s="5" t="s">
        <v>30</v>
      </c>
      <c r="E2548" s="16">
        <v>204636.52</v>
      </c>
      <c r="F2548" s="16">
        <v>172989.91</v>
      </c>
      <c r="G2548" s="8"/>
      <c r="H2548" s="9"/>
      <c r="I2548" s="9"/>
      <c r="J2548" s="17">
        <f>E2548-F2548</f>
        <v>31646.609999999986</v>
      </c>
      <c r="K2548" s="9">
        <f>757.29*12</f>
        <v>9087.48</v>
      </c>
      <c r="L2548" s="9"/>
      <c r="M2548" s="9"/>
    </row>
    <row r="2549" spans="1:13" ht="12.75">
      <c r="A2549" s="1" t="s">
        <v>13</v>
      </c>
      <c r="B2549" s="5" t="s">
        <v>115</v>
      </c>
      <c r="C2549" s="5" t="s">
        <v>109</v>
      </c>
      <c r="D2549" s="5" t="s">
        <v>31</v>
      </c>
      <c r="E2549" s="16">
        <v>1719823.68</v>
      </c>
      <c r="F2549" s="16">
        <v>1507844.47</v>
      </c>
      <c r="G2549" s="8"/>
      <c r="H2549" s="9"/>
      <c r="I2549" s="9"/>
      <c r="J2549" s="17">
        <f>E2549-F2549</f>
        <v>211979.20999999996</v>
      </c>
      <c r="K2549" s="9"/>
      <c r="L2549" s="9"/>
      <c r="M2549" s="9"/>
    </row>
    <row r="2550" spans="1:13" ht="12.75">
      <c r="A2550" s="1" t="s">
        <v>13</v>
      </c>
      <c r="B2550" s="5" t="s">
        <v>115</v>
      </c>
      <c r="C2550" s="5" t="s">
        <v>109</v>
      </c>
      <c r="D2550" s="5" t="s">
        <v>33</v>
      </c>
      <c r="E2550" s="16">
        <v>13342.92</v>
      </c>
      <c r="F2550" s="16">
        <v>11703.51</v>
      </c>
      <c r="G2550" s="8"/>
      <c r="H2550" s="9"/>
      <c r="I2550" s="9"/>
      <c r="J2550" s="17">
        <f>E2550-F2550</f>
        <v>1639.4099999999999</v>
      </c>
      <c r="K2550" s="9"/>
      <c r="L2550" s="9"/>
      <c r="M2550" s="9"/>
    </row>
    <row r="2551" spans="1:13" ht="12.75">
      <c r="A2551" s="1" t="s">
        <v>13</v>
      </c>
      <c r="B2551" s="5" t="s">
        <v>115</v>
      </c>
      <c r="C2551" s="5" t="s">
        <v>109</v>
      </c>
      <c r="D2551" s="5" t="s">
        <v>37</v>
      </c>
      <c r="E2551" s="16">
        <v>3170134.03</v>
      </c>
      <c r="F2551" s="16">
        <v>2762592.28</v>
      </c>
      <c r="G2551" s="8"/>
      <c r="H2551" s="9"/>
      <c r="I2551" s="9"/>
      <c r="J2551" s="17">
        <f>E2551-F2551</f>
        <v>407541.75</v>
      </c>
      <c r="K2551" s="9"/>
      <c r="L2551" s="9"/>
      <c r="M2551" s="9"/>
    </row>
    <row r="2552" spans="2:13" ht="12.75">
      <c r="B2552" s="5"/>
      <c r="C2552" s="5"/>
      <c r="D2552" s="10" t="s">
        <v>38</v>
      </c>
      <c r="E2552" s="11">
        <f>E2531+E2532+E2533+E2534+E2535+E2536+E2537+E2538+E2540+E2541+E2542+E2543+E2546+E2550</f>
        <v>549427.14</v>
      </c>
      <c r="F2552" s="11">
        <f>F2531+F2532+F2533+F2534+F2535+F2536+F2537+F2538+F2540+F2541+F2542+F2543+F2546+F2550</f>
        <v>481967.64</v>
      </c>
      <c r="G2552" s="8"/>
      <c r="H2552" s="9"/>
      <c r="I2552" s="9"/>
      <c r="J2552" s="17">
        <f>E2552-F2552</f>
        <v>67459.5</v>
      </c>
      <c r="K2552" s="9"/>
      <c r="L2552" s="9"/>
      <c r="M2552" s="9"/>
    </row>
    <row r="2553" spans="2:13" ht="12.75">
      <c r="B2553" s="5"/>
      <c r="C2553" s="5"/>
      <c r="D2553" s="10" t="s">
        <v>51</v>
      </c>
      <c r="E2553" s="11">
        <f>E2552+E2545+E2544</f>
        <v>896797.14</v>
      </c>
      <c r="F2553" s="11">
        <f>F2552+F2545+F2544</f>
        <v>786777.24</v>
      </c>
      <c r="G2553" s="8"/>
      <c r="H2553" s="9"/>
      <c r="I2553" s="9"/>
      <c r="J2553" s="17">
        <f>E2553-F2553</f>
        <v>110019.90000000002</v>
      </c>
      <c r="K2553" s="9"/>
      <c r="L2553" s="9"/>
      <c r="M2553" s="9"/>
    </row>
    <row r="2554" spans="1:13" ht="12.75">
      <c r="A2554" s="1" t="s">
        <v>13</v>
      </c>
      <c r="B2554" s="5" t="s">
        <v>117</v>
      </c>
      <c r="C2554" s="5" t="s">
        <v>90</v>
      </c>
      <c r="D2554" s="5" t="s">
        <v>16</v>
      </c>
      <c r="E2554" s="16">
        <v>64710.72</v>
      </c>
      <c r="F2554" s="16">
        <v>56704.68</v>
      </c>
      <c r="G2554" s="8"/>
      <c r="H2554" s="9"/>
      <c r="I2554" s="9"/>
      <c r="J2554" s="17">
        <f>E2554-F2554</f>
        <v>8006.040000000001</v>
      </c>
      <c r="K2554" s="9"/>
      <c r="L2554" s="9"/>
      <c r="M2554" s="9"/>
    </row>
    <row r="2555" spans="1:13" ht="12.75">
      <c r="A2555" s="1" t="s">
        <v>13</v>
      </c>
      <c r="B2555" s="5" t="s">
        <v>117</v>
      </c>
      <c r="C2555" s="5" t="s">
        <v>90</v>
      </c>
      <c r="D2555" s="5" t="s">
        <v>49</v>
      </c>
      <c r="E2555" s="16">
        <v>6171.42</v>
      </c>
      <c r="F2555" s="16">
        <v>5408.64</v>
      </c>
      <c r="G2555" s="8"/>
      <c r="H2555" s="9"/>
      <c r="I2555" s="9"/>
      <c r="J2555" s="17">
        <f>E2555-F2555</f>
        <v>762.7799999999997</v>
      </c>
      <c r="K2555" s="9"/>
      <c r="L2555" s="9"/>
      <c r="M2555" s="9"/>
    </row>
    <row r="2556" spans="1:13" ht="12.75">
      <c r="A2556" s="1" t="s">
        <v>13</v>
      </c>
      <c r="B2556" s="5" t="s">
        <v>117</v>
      </c>
      <c r="C2556" s="5" t="s">
        <v>90</v>
      </c>
      <c r="D2556" s="5" t="s">
        <v>50</v>
      </c>
      <c r="E2556" s="16">
        <v>352.68</v>
      </c>
      <c r="F2556" s="16">
        <v>309.91</v>
      </c>
      <c r="G2556" s="8"/>
      <c r="H2556" s="9"/>
      <c r="I2556" s="9"/>
      <c r="J2556" s="17">
        <f>E2556-F2556</f>
        <v>42.76999999999998</v>
      </c>
      <c r="K2556" s="9"/>
      <c r="L2556" s="9"/>
      <c r="M2556" s="9"/>
    </row>
    <row r="2557" spans="1:13" ht="12.75">
      <c r="A2557" s="1" t="s">
        <v>13</v>
      </c>
      <c r="B2557" s="5" t="s">
        <v>117</v>
      </c>
      <c r="C2557" s="5" t="s">
        <v>90</v>
      </c>
      <c r="D2557" s="5" t="s">
        <v>17</v>
      </c>
      <c r="E2557" s="16">
        <v>17809.02</v>
      </c>
      <c r="F2557" s="16">
        <v>15606.14</v>
      </c>
      <c r="G2557" s="8"/>
      <c r="H2557" s="9"/>
      <c r="I2557" s="9"/>
      <c r="J2557" s="17">
        <f>E2557-F2557</f>
        <v>2202.880000000001</v>
      </c>
      <c r="K2557" s="9"/>
      <c r="L2557" s="9"/>
      <c r="M2557" s="9"/>
    </row>
    <row r="2558" spans="1:13" ht="12.75">
      <c r="A2558" s="1" t="s">
        <v>13</v>
      </c>
      <c r="B2558" s="5" t="s">
        <v>117</v>
      </c>
      <c r="C2558" s="5" t="s">
        <v>90</v>
      </c>
      <c r="D2558" s="5" t="s">
        <v>18</v>
      </c>
      <c r="E2558" s="16">
        <v>17103.36</v>
      </c>
      <c r="F2558" s="16">
        <v>14986</v>
      </c>
      <c r="G2558" s="8"/>
      <c r="H2558" s="9"/>
      <c r="I2558" s="9"/>
      <c r="J2558" s="17">
        <f>E2558-F2558</f>
        <v>2117.3600000000006</v>
      </c>
      <c r="K2558" s="9"/>
      <c r="L2558" s="9"/>
      <c r="M2558" s="9"/>
    </row>
    <row r="2559" spans="1:13" ht="12.75">
      <c r="A2559" s="1" t="s">
        <v>13</v>
      </c>
      <c r="B2559" s="5" t="s">
        <v>117</v>
      </c>
      <c r="C2559" s="5" t="s">
        <v>90</v>
      </c>
      <c r="D2559" s="5" t="s">
        <v>19</v>
      </c>
      <c r="E2559" s="16">
        <v>8287.62</v>
      </c>
      <c r="F2559" s="16">
        <v>7268.31</v>
      </c>
      <c r="G2559" s="8"/>
      <c r="H2559" s="9"/>
      <c r="I2559" s="9"/>
      <c r="J2559" s="17">
        <f>E2559-F2559</f>
        <v>1019.3100000000004</v>
      </c>
      <c r="K2559" s="9"/>
      <c r="L2559" s="9"/>
      <c r="M2559" s="9"/>
    </row>
    <row r="2560" spans="1:13" ht="12.75">
      <c r="A2560" s="1" t="s">
        <v>13</v>
      </c>
      <c r="B2560" s="5" t="s">
        <v>117</v>
      </c>
      <c r="C2560" s="5" t="s">
        <v>90</v>
      </c>
      <c r="D2560" s="5" t="s">
        <v>42</v>
      </c>
      <c r="E2560" s="16">
        <v>300722.75</v>
      </c>
      <c r="F2560" s="16">
        <v>259067.94</v>
      </c>
      <c r="G2560" s="8"/>
      <c r="H2560" s="9"/>
      <c r="I2560" s="9"/>
      <c r="J2560" s="17">
        <f>E2560-F2560</f>
        <v>41654.81</v>
      </c>
      <c r="K2560" s="9">
        <f>232.57*12</f>
        <v>2790.84</v>
      </c>
      <c r="L2560" s="9"/>
      <c r="M2560" s="9"/>
    </row>
    <row r="2561" spans="1:13" ht="12.75">
      <c r="A2561" s="1" t="s">
        <v>13</v>
      </c>
      <c r="B2561" s="5" t="s">
        <v>117</v>
      </c>
      <c r="C2561" s="5" t="s">
        <v>90</v>
      </c>
      <c r="D2561" s="5" t="s">
        <v>43</v>
      </c>
      <c r="E2561" s="16">
        <v>3707.46</v>
      </c>
      <c r="F2561" s="16">
        <v>3241.97</v>
      </c>
      <c r="G2561" s="8"/>
      <c r="H2561" s="9"/>
      <c r="I2561" s="9"/>
      <c r="J2561" s="17">
        <f>E2561-F2561</f>
        <v>465.49000000000024</v>
      </c>
      <c r="K2561" s="9"/>
      <c r="L2561" s="9"/>
      <c r="M2561" s="9"/>
    </row>
    <row r="2562" spans="1:13" ht="12.75">
      <c r="A2562" s="1" t="s">
        <v>13</v>
      </c>
      <c r="B2562" s="5" t="s">
        <v>117</v>
      </c>
      <c r="C2562" s="5" t="s">
        <v>90</v>
      </c>
      <c r="D2562" s="5" t="s">
        <v>20</v>
      </c>
      <c r="E2562" s="16">
        <v>1940.64</v>
      </c>
      <c r="F2562" s="16">
        <v>1690.84</v>
      </c>
      <c r="G2562" s="8"/>
      <c r="H2562" s="9"/>
      <c r="I2562" s="9"/>
      <c r="J2562" s="17">
        <f>E2562-F2562</f>
        <v>249.80000000000018</v>
      </c>
      <c r="K2562" s="9"/>
      <c r="L2562" s="9"/>
      <c r="M2562" s="9"/>
    </row>
    <row r="2563" spans="1:13" ht="12.75">
      <c r="A2563" s="1" t="s">
        <v>13</v>
      </c>
      <c r="B2563" s="5" t="s">
        <v>117</v>
      </c>
      <c r="C2563" s="5" t="s">
        <v>90</v>
      </c>
      <c r="D2563" s="5" t="s">
        <v>21</v>
      </c>
      <c r="E2563" s="16">
        <v>171662.48</v>
      </c>
      <c r="F2563" s="16">
        <v>149305.43</v>
      </c>
      <c r="G2563" s="8"/>
      <c r="H2563" s="9"/>
      <c r="I2563" s="9"/>
      <c r="J2563" s="17">
        <f>E2563-F2563</f>
        <v>22357.050000000017</v>
      </c>
      <c r="K2563" s="9">
        <f>K2573</f>
        <v>4209.36</v>
      </c>
      <c r="L2563" s="9"/>
      <c r="M2563" s="9"/>
    </row>
    <row r="2564" spans="1:13" ht="12.75">
      <c r="A2564" s="1" t="s">
        <v>13</v>
      </c>
      <c r="B2564" s="5" t="s">
        <v>117</v>
      </c>
      <c r="C2564" s="5" t="s">
        <v>90</v>
      </c>
      <c r="D2564" s="5" t="s">
        <v>44</v>
      </c>
      <c r="E2564" s="16">
        <v>102090.64</v>
      </c>
      <c r="F2564" s="16">
        <v>87959.89</v>
      </c>
      <c r="G2564" s="8"/>
      <c r="H2564" s="9"/>
      <c r="I2564" s="9"/>
      <c r="J2564" s="17">
        <f>E2564-F2564</f>
        <v>14130.75</v>
      </c>
      <c r="K2564" s="9">
        <f>K2560</f>
        <v>2790.84</v>
      </c>
      <c r="L2564" s="9">
        <f>K2563+K2564</f>
        <v>7000.2</v>
      </c>
      <c r="M2564" s="9"/>
    </row>
    <row r="2565" spans="1:13" ht="12.75">
      <c r="A2565" s="1" t="s">
        <v>13</v>
      </c>
      <c r="B2565" s="5" t="s">
        <v>117</v>
      </c>
      <c r="C2565" s="5" t="s">
        <v>90</v>
      </c>
      <c r="D2565" s="5" t="s">
        <v>22</v>
      </c>
      <c r="E2565" s="16">
        <v>9170.04</v>
      </c>
      <c r="F2565" s="16">
        <v>8029.21</v>
      </c>
      <c r="G2565" s="8"/>
      <c r="H2565" s="9"/>
      <c r="I2565" s="9"/>
      <c r="J2565" s="17">
        <f>E2565-F2565</f>
        <v>1140.8300000000008</v>
      </c>
      <c r="K2565" s="9"/>
      <c r="L2565" s="9"/>
      <c r="M2565" s="9"/>
    </row>
    <row r="2566" spans="1:13" ht="12.75">
      <c r="A2566" s="1" t="s">
        <v>13</v>
      </c>
      <c r="B2566" s="5" t="s">
        <v>117</v>
      </c>
      <c r="C2566" s="5" t="s">
        <v>90</v>
      </c>
      <c r="D2566" s="5" t="s">
        <v>23</v>
      </c>
      <c r="E2566" s="16">
        <v>40025.22</v>
      </c>
      <c r="F2566" s="16">
        <v>35070.42</v>
      </c>
      <c r="G2566" s="8"/>
      <c r="H2566" s="9"/>
      <c r="I2566" s="9"/>
      <c r="J2566" s="17">
        <f>E2566-F2566</f>
        <v>4954.800000000003</v>
      </c>
      <c r="K2566" s="9"/>
      <c r="L2566" s="9"/>
      <c r="M2566" s="9"/>
    </row>
    <row r="2567" spans="1:13" ht="12.75">
      <c r="A2567" s="1" t="s">
        <v>13</v>
      </c>
      <c r="B2567" s="5" t="s">
        <v>117</v>
      </c>
      <c r="C2567" s="5" t="s">
        <v>90</v>
      </c>
      <c r="D2567" s="5" t="s">
        <v>24</v>
      </c>
      <c r="E2567" s="16">
        <v>176.34</v>
      </c>
      <c r="F2567" s="16">
        <v>169.58</v>
      </c>
      <c r="G2567" s="8"/>
      <c r="H2567" s="9"/>
      <c r="I2567" s="9"/>
      <c r="J2567" s="17">
        <f>E2567-F2567</f>
        <v>6.759999999999991</v>
      </c>
      <c r="K2567" s="9"/>
      <c r="L2567" s="9"/>
      <c r="M2567" s="9"/>
    </row>
    <row r="2568" spans="1:13" ht="12.75">
      <c r="A2568" s="1" t="s">
        <v>13</v>
      </c>
      <c r="B2568" s="5" t="s">
        <v>117</v>
      </c>
      <c r="C2568" s="5" t="s">
        <v>90</v>
      </c>
      <c r="D2568" s="5" t="s">
        <v>25</v>
      </c>
      <c r="E2568" s="16">
        <v>171561.3</v>
      </c>
      <c r="F2568" s="16">
        <v>150338.02</v>
      </c>
      <c r="G2568" s="8"/>
      <c r="H2568" s="9"/>
      <c r="I2568" s="9"/>
      <c r="J2568" s="17">
        <f>E2568-F2568</f>
        <v>21223.28</v>
      </c>
      <c r="K2568" s="9"/>
      <c r="L2568" s="9"/>
      <c r="M2568" s="9"/>
    </row>
    <row r="2569" spans="1:13" ht="12.75">
      <c r="A2569" s="1" t="s">
        <v>13</v>
      </c>
      <c r="B2569" s="5" t="s">
        <v>117</v>
      </c>
      <c r="C2569" s="5" t="s">
        <v>90</v>
      </c>
      <c r="D2569" s="10" t="s">
        <v>26</v>
      </c>
      <c r="E2569" s="11">
        <v>142997.34</v>
      </c>
      <c r="F2569" s="11">
        <v>125324.84</v>
      </c>
      <c r="G2569" s="8">
        <v>39099.22</v>
      </c>
      <c r="H2569" s="17">
        <f>E2569-G2569</f>
        <v>103898.12</v>
      </c>
      <c r="I2569" s="9"/>
      <c r="J2569" s="17">
        <f>E2569-F2569</f>
        <v>17672.5</v>
      </c>
      <c r="K2569" s="9"/>
      <c r="L2569" s="9"/>
      <c r="M2569" s="9"/>
    </row>
    <row r="2570" spans="1:13" ht="12.75">
      <c r="A2570" s="1" t="s">
        <v>13</v>
      </c>
      <c r="B2570" s="5" t="s">
        <v>117</v>
      </c>
      <c r="C2570" s="18" t="s">
        <v>90</v>
      </c>
      <c r="D2570" s="18" t="s">
        <v>28</v>
      </c>
      <c r="E2570" s="19">
        <v>126775.56</v>
      </c>
      <c r="F2570" s="19">
        <v>111069.62</v>
      </c>
      <c r="G2570" s="8"/>
      <c r="H2570" s="9"/>
      <c r="I2570" s="9"/>
      <c r="J2570" s="17">
        <f>E2570-F2570</f>
        <v>15705.940000000002</v>
      </c>
      <c r="K2570" s="9"/>
      <c r="L2570" s="9"/>
      <c r="M2570" s="9"/>
    </row>
    <row r="2571" spans="1:13" ht="12.75">
      <c r="A2571" s="1" t="s">
        <v>13</v>
      </c>
      <c r="B2571" s="5" t="s">
        <v>117</v>
      </c>
      <c r="C2571" s="5" t="s">
        <v>90</v>
      </c>
      <c r="D2571" s="5" t="s">
        <v>54</v>
      </c>
      <c r="E2571" s="16">
        <v>63300.84</v>
      </c>
      <c r="F2571" s="16">
        <v>55465.69</v>
      </c>
      <c r="G2571" s="8"/>
      <c r="H2571" s="9"/>
      <c r="I2571" s="9"/>
      <c r="J2571" s="17">
        <f>E2571-F2571</f>
        <v>7835.149999999994</v>
      </c>
      <c r="K2571" s="9"/>
      <c r="L2571" s="9"/>
      <c r="M2571" s="9"/>
    </row>
    <row r="2572" spans="1:13" ht="12.75">
      <c r="A2572" s="1" t="s">
        <v>13</v>
      </c>
      <c r="B2572" s="5" t="s">
        <v>117</v>
      </c>
      <c r="C2572" s="5" t="s">
        <v>90</v>
      </c>
      <c r="D2572" s="5" t="s">
        <v>29</v>
      </c>
      <c r="E2572" s="16">
        <v>1592.94</v>
      </c>
      <c r="F2572" s="16">
        <v>1393.15</v>
      </c>
      <c r="G2572" s="8"/>
      <c r="H2572" s="9"/>
      <c r="I2572" s="9"/>
      <c r="J2572" s="17">
        <f>E2572-F2572</f>
        <v>199.78999999999996</v>
      </c>
      <c r="K2572" s="9"/>
      <c r="L2572" s="9"/>
      <c r="M2572" s="9"/>
    </row>
    <row r="2573" spans="1:13" ht="12.75">
      <c r="A2573" s="1" t="s">
        <v>13</v>
      </c>
      <c r="B2573" s="5" t="s">
        <v>117</v>
      </c>
      <c r="C2573" s="5" t="s">
        <v>90</v>
      </c>
      <c r="D2573" s="5" t="s">
        <v>30</v>
      </c>
      <c r="E2573" s="16">
        <v>101389.56</v>
      </c>
      <c r="F2573" s="16">
        <v>88190.27</v>
      </c>
      <c r="G2573" s="8"/>
      <c r="H2573" s="9"/>
      <c r="I2573" s="9"/>
      <c r="J2573" s="17">
        <f>E2573-F2573</f>
        <v>13199.289999999994</v>
      </c>
      <c r="K2573" s="9">
        <f>350.78*12</f>
        <v>4209.36</v>
      </c>
      <c r="L2573" s="9"/>
      <c r="M2573" s="9"/>
    </row>
    <row r="2574" spans="1:13" ht="12.75">
      <c r="A2574" s="1" t="s">
        <v>13</v>
      </c>
      <c r="B2574" s="5" t="s">
        <v>117</v>
      </c>
      <c r="C2574" s="5" t="s">
        <v>90</v>
      </c>
      <c r="D2574" s="5" t="s">
        <v>31</v>
      </c>
      <c r="E2574" s="16">
        <v>1318183.32</v>
      </c>
      <c r="F2574" s="16">
        <v>1154103.73</v>
      </c>
      <c r="G2574" s="8"/>
      <c r="H2574" s="9"/>
      <c r="I2574" s="9"/>
      <c r="J2574" s="17">
        <f>E2574-F2574</f>
        <v>164079.59000000008</v>
      </c>
      <c r="K2574" s="9"/>
      <c r="L2574" s="9"/>
      <c r="M2574" s="9"/>
    </row>
    <row r="2575" spans="1:13" ht="12.75">
      <c r="A2575" s="1" t="s">
        <v>13</v>
      </c>
      <c r="B2575" s="5" t="s">
        <v>117</v>
      </c>
      <c r="C2575" s="5" t="s">
        <v>90</v>
      </c>
      <c r="D2575" s="5" t="s">
        <v>32</v>
      </c>
      <c r="E2575" s="16">
        <v>38397.77</v>
      </c>
      <c r="F2575" s="16">
        <v>34523.83</v>
      </c>
      <c r="G2575" s="8"/>
      <c r="H2575" s="9"/>
      <c r="I2575" s="9"/>
      <c r="J2575" s="17">
        <f>E2575-F2575</f>
        <v>3873.939999999995</v>
      </c>
      <c r="K2575" s="9">
        <v>99480</v>
      </c>
      <c r="L2575" s="9"/>
      <c r="M2575" s="9"/>
    </row>
    <row r="2576" spans="1:13" ht="12.75">
      <c r="A2576" s="1" t="s">
        <v>13</v>
      </c>
      <c r="B2576" s="5" t="s">
        <v>117</v>
      </c>
      <c r="C2576" s="5" t="s">
        <v>90</v>
      </c>
      <c r="D2576" s="5" t="s">
        <v>33</v>
      </c>
      <c r="E2576" s="16">
        <v>10226.7</v>
      </c>
      <c r="F2576" s="16">
        <v>8957.62</v>
      </c>
      <c r="G2576" s="8"/>
      <c r="H2576" s="9"/>
      <c r="I2576" s="9"/>
      <c r="J2576" s="17">
        <f>E2576-F2576</f>
        <v>1269.08</v>
      </c>
      <c r="K2576" s="9"/>
      <c r="L2576" s="9"/>
      <c r="M2576" s="9"/>
    </row>
    <row r="2577" spans="1:13" ht="12.75">
      <c r="A2577" s="1" t="s">
        <v>13</v>
      </c>
      <c r="B2577" s="5" t="s">
        <v>117</v>
      </c>
      <c r="C2577" s="5" t="s">
        <v>90</v>
      </c>
      <c r="D2577" s="5" t="s">
        <v>34</v>
      </c>
      <c r="E2577" s="16">
        <v>198967.8</v>
      </c>
      <c r="F2577" s="16">
        <v>170060.75</v>
      </c>
      <c r="G2577" s="8"/>
      <c r="H2577" s="9"/>
      <c r="I2577" s="9"/>
      <c r="J2577" s="17">
        <f>E2577-F2577</f>
        <v>28907.04999999999</v>
      </c>
      <c r="K2577" s="9"/>
      <c r="L2577" s="9"/>
      <c r="M2577" s="9"/>
    </row>
    <row r="2578" spans="1:13" ht="12.75">
      <c r="A2578" s="1" t="s">
        <v>13</v>
      </c>
      <c r="B2578" s="5" t="s">
        <v>117</v>
      </c>
      <c r="C2578" s="5" t="s">
        <v>90</v>
      </c>
      <c r="D2578" s="5" t="s">
        <v>35</v>
      </c>
      <c r="E2578" s="16">
        <v>9859.34</v>
      </c>
      <c r="F2578" s="16">
        <v>8802.76</v>
      </c>
      <c r="G2578" s="8"/>
      <c r="H2578" s="9"/>
      <c r="I2578" s="9"/>
      <c r="J2578" s="17">
        <f>E2578-F2578</f>
        <v>1056.58</v>
      </c>
      <c r="K2578" s="9"/>
      <c r="L2578" s="9"/>
      <c r="M2578" s="9"/>
    </row>
    <row r="2579" spans="1:13" ht="12.75">
      <c r="A2579" s="1" t="s">
        <v>13</v>
      </c>
      <c r="B2579" s="5" t="s">
        <v>117</v>
      </c>
      <c r="C2579" s="5" t="s">
        <v>90</v>
      </c>
      <c r="D2579" s="5" t="s">
        <v>36</v>
      </c>
      <c r="E2579" s="16">
        <v>0</v>
      </c>
      <c r="F2579" s="16">
        <v>17756.8</v>
      </c>
      <c r="G2579" s="8"/>
      <c r="H2579" s="9"/>
      <c r="I2579" s="9"/>
      <c r="J2579" s="17">
        <f>E2579-F2579</f>
        <v>-17756.8</v>
      </c>
      <c r="K2579" s="9"/>
      <c r="L2579" s="9"/>
      <c r="M2579" s="9"/>
    </row>
    <row r="2580" spans="1:13" ht="12.75">
      <c r="A2580" s="1" t="s">
        <v>13</v>
      </c>
      <c r="B2580" s="5" t="s">
        <v>117</v>
      </c>
      <c r="C2580" s="5" t="s">
        <v>90</v>
      </c>
      <c r="D2580" s="5" t="s">
        <v>37</v>
      </c>
      <c r="E2580" s="16">
        <v>2927182.86</v>
      </c>
      <c r="F2580" s="16">
        <v>2570806.04</v>
      </c>
      <c r="G2580" s="8"/>
      <c r="H2580" s="9"/>
      <c r="I2580" s="9"/>
      <c r="J2580" s="17">
        <f>E2580-F2580</f>
        <v>356376.81999999983</v>
      </c>
      <c r="K2580" s="9"/>
      <c r="L2580" s="9"/>
      <c r="M2580" s="9"/>
    </row>
    <row r="2581" spans="2:13" ht="12.75">
      <c r="B2581" s="5"/>
      <c r="C2581" s="5"/>
      <c r="D2581" s="10" t="s">
        <v>38</v>
      </c>
      <c r="E2581" s="11">
        <f>E2554+E2555+E2556+E2557+E2558+E2559+E2562+E2565+E2566+E2567+E2568+E2571+E2576</f>
        <v>410835.89999999997</v>
      </c>
      <c r="F2581" s="11">
        <f>F2554+F2555+F2556+F2557+F2558+F2559+F2562+F2565+F2566+F2567+F2568+F2571+F2576</f>
        <v>360005.06</v>
      </c>
      <c r="G2581" s="8"/>
      <c r="H2581" s="9"/>
      <c r="I2581" s="9"/>
      <c r="J2581" s="17">
        <f>E2581-F2581</f>
        <v>50830.83999999997</v>
      </c>
      <c r="K2581" s="9"/>
      <c r="L2581" s="9"/>
      <c r="M2581" s="9"/>
    </row>
    <row r="2582" spans="2:13" ht="12.75">
      <c r="B2582" s="5"/>
      <c r="C2582" s="5"/>
      <c r="D2582" s="10" t="s">
        <v>51</v>
      </c>
      <c r="E2582" s="11">
        <f>E2581+E2570+E2569</f>
        <v>680608.7999999999</v>
      </c>
      <c r="F2582" s="11">
        <f>F2581+F2570+F2569</f>
        <v>596399.52</v>
      </c>
      <c r="G2582" s="8"/>
      <c r="H2582" s="9"/>
      <c r="I2582" s="9"/>
      <c r="J2582" s="17">
        <f>E2582-F2582</f>
        <v>84209.27999999991</v>
      </c>
      <c r="K2582" s="9"/>
      <c r="L2582" s="9"/>
      <c r="M2582" s="9"/>
    </row>
    <row r="2583" spans="1:13" ht="12.75">
      <c r="A2583" s="1" t="s">
        <v>13</v>
      </c>
      <c r="B2583" s="5" t="s">
        <v>117</v>
      </c>
      <c r="C2583" s="5" t="s">
        <v>53</v>
      </c>
      <c r="D2583" s="5" t="s">
        <v>16</v>
      </c>
      <c r="E2583" s="16">
        <v>86373.42</v>
      </c>
      <c r="F2583" s="16">
        <v>76273.21</v>
      </c>
      <c r="G2583" s="8"/>
      <c r="H2583" s="9"/>
      <c r="I2583" s="9"/>
      <c r="J2583" s="17">
        <f>E2583-F2583</f>
        <v>10100.209999999992</v>
      </c>
      <c r="K2583" s="9"/>
      <c r="L2583" s="9"/>
      <c r="M2583" s="9"/>
    </row>
    <row r="2584" spans="1:13" ht="12.75">
      <c r="A2584" s="1" t="s">
        <v>13</v>
      </c>
      <c r="B2584" s="5" t="s">
        <v>117</v>
      </c>
      <c r="C2584" s="5" t="s">
        <v>53</v>
      </c>
      <c r="D2584" s="5" t="s">
        <v>49</v>
      </c>
      <c r="E2584" s="16">
        <v>8237.28</v>
      </c>
      <c r="F2584" s="16">
        <v>7275.17</v>
      </c>
      <c r="G2584" s="8"/>
      <c r="H2584" s="9"/>
      <c r="I2584" s="9"/>
      <c r="J2584" s="17">
        <f>E2584-F2584</f>
        <v>962.1100000000006</v>
      </c>
      <c r="K2584" s="9"/>
      <c r="L2584" s="9"/>
      <c r="M2584" s="9"/>
    </row>
    <row r="2585" spans="1:13" ht="12.75">
      <c r="A2585" s="1" t="s">
        <v>13</v>
      </c>
      <c r="B2585" s="5" t="s">
        <v>117</v>
      </c>
      <c r="C2585" s="5" t="s">
        <v>53</v>
      </c>
      <c r="D2585" s="5" t="s">
        <v>50</v>
      </c>
      <c r="E2585" s="16">
        <v>471.24</v>
      </c>
      <c r="F2585" s="16">
        <v>417.43</v>
      </c>
      <c r="G2585" s="8"/>
      <c r="H2585" s="9"/>
      <c r="I2585" s="9"/>
      <c r="J2585" s="17">
        <f>E2585-F2585</f>
        <v>53.81</v>
      </c>
      <c r="K2585" s="9"/>
      <c r="L2585" s="9"/>
      <c r="M2585" s="9"/>
    </row>
    <row r="2586" spans="1:13" ht="12.75">
      <c r="A2586" s="1" t="s">
        <v>13</v>
      </c>
      <c r="B2586" s="5" t="s">
        <v>117</v>
      </c>
      <c r="C2586" s="5" t="s">
        <v>53</v>
      </c>
      <c r="D2586" s="5" t="s">
        <v>17</v>
      </c>
      <c r="E2586" s="16">
        <v>23770.8</v>
      </c>
      <c r="F2586" s="16">
        <v>20991.75</v>
      </c>
      <c r="G2586" s="8"/>
      <c r="H2586" s="9"/>
      <c r="I2586" s="9"/>
      <c r="J2586" s="17">
        <f>E2586-F2586</f>
        <v>2779.0499999999993</v>
      </c>
      <c r="K2586" s="9"/>
      <c r="L2586" s="9"/>
      <c r="M2586" s="9"/>
    </row>
    <row r="2587" spans="1:13" ht="12.75">
      <c r="A2587" s="1" t="s">
        <v>13</v>
      </c>
      <c r="B2587" s="5" t="s">
        <v>117</v>
      </c>
      <c r="C2587" s="5" t="s">
        <v>53</v>
      </c>
      <c r="D2587" s="5" t="s">
        <v>18</v>
      </c>
      <c r="E2587" s="16">
        <v>22829.22</v>
      </c>
      <c r="F2587" s="16">
        <v>20157.69</v>
      </c>
      <c r="G2587" s="8"/>
      <c r="H2587" s="9"/>
      <c r="I2587" s="9"/>
      <c r="J2587" s="17">
        <f>E2587-F2587</f>
        <v>2671.5300000000025</v>
      </c>
      <c r="K2587" s="9"/>
      <c r="L2587" s="9"/>
      <c r="M2587" s="9"/>
    </row>
    <row r="2588" spans="1:13" ht="12.75">
      <c r="A2588" s="1" t="s">
        <v>13</v>
      </c>
      <c r="B2588" s="5" t="s">
        <v>117</v>
      </c>
      <c r="C2588" s="5" t="s">
        <v>53</v>
      </c>
      <c r="D2588" s="5" t="s">
        <v>19</v>
      </c>
      <c r="E2588" s="16">
        <v>11061.54</v>
      </c>
      <c r="F2588" s="16">
        <v>9776.89</v>
      </c>
      <c r="G2588" s="8"/>
      <c r="H2588" s="9"/>
      <c r="I2588" s="9"/>
      <c r="J2588" s="17">
        <f>E2588-F2588</f>
        <v>1284.6500000000015</v>
      </c>
      <c r="K2588" s="9"/>
      <c r="L2588" s="9"/>
      <c r="M2588" s="9"/>
    </row>
    <row r="2589" spans="1:13" ht="12.75">
      <c r="A2589" s="1" t="s">
        <v>13</v>
      </c>
      <c r="B2589" s="5" t="s">
        <v>117</v>
      </c>
      <c r="C2589" s="5" t="s">
        <v>53</v>
      </c>
      <c r="D2589" s="5" t="s">
        <v>42</v>
      </c>
      <c r="E2589" s="16">
        <v>420089.82</v>
      </c>
      <c r="F2589" s="16">
        <v>353010.36</v>
      </c>
      <c r="G2589" s="8"/>
      <c r="H2589" s="9"/>
      <c r="I2589" s="9"/>
      <c r="J2589" s="17">
        <f>E2589-F2589</f>
        <v>67079.46000000002</v>
      </c>
      <c r="K2589" s="9">
        <f>320.85*12</f>
        <v>3850.2000000000003</v>
      </c>
      <c r="L2589" s="9"/>
      <c r="M2589" s="9"/>
    </row>
    <row r="2590" spans="1:13" ht="12.75">
      <c r="A2590" s="1" t="s">
        <v>13</v>
      </c>
      <c r="B2590" s="5" t="s">
        <v>117</v>
      </c>
      <c r="C2590" s="5" t="s">
        <v>53</v>
      </c>
      <c r="D2590" s="5" t="s">
        <v>43</v>
      </c>
      <c r="E2590" s="16">
        <v>4206.72</v>
      </c>
      <c r="F2590" s="16">
        <v>3706.27</v>
      </c>
      <c r="G2590" s="8"/>
      <c r="H2590" s="9"/>
      <c r="I2590" s="9"/>
      <c r="J2590" s="17">
        <f>E2590-F2590</f>
        <v>500.4500000000003</v>
      </c>
      <c r="K2590" s="9"/>
      <c r="L2590" s="9"/>
      <c r="M2590" s="9"/>
    </row>
    <row r="2591" spans="1:13" ht="12.75">
      <c r="A2591" s="1" t="s">
        <v>13</v>
      </c>
      <c r="B2591" s="5" t="s">
        <v>117</v>
      </c>
      <c r="C2591" s="5" t="s">
        <v>53</v>
      </c>
      <c r="D2591" s="5" t="s">
        <v>20</v>
      </c>
      <c r="E2591" s="16">
        <v>2590.02</v>
      </c>
      <c r="F2591" s="16">
        <v>2272.72</v>
      </c>
      <c r="G2591" s="8"/>
      <c r="H2591" s="9"/>
      <c r="I2591" s="9"/>
      <c r="J2591" s="17">
        <f>E2591-F2591</f>
        <v>317.3000000000002</v>
      </c>
      <c r="K2591" s="9"/>
      <c r="L2591" s="9"/>
      <c r="M2591" s="9"/>
    </row>
    <row r="2592" spans="1:13" ht="12.75">
      <c r="A2592" s="1" t="s">
        <v>13</v>
      </c>
      <c r="B2592" s="5" t="s">
        <v>117</v>
      </c>
      <c r="C2592" s="5" t="s">
        <v>53</v>
      </c>
      <c r="D2592" s="5" t="s">
        <v>21</v>
      </c>
      <c r="E2592" s="16">
        <v>229523.68</v>
      </c>
      <c r="F2592" s="16">
        <v>196469.44</v>
      </c>
      <c r="G2592" s="8"/>
      <c r="H2592" s="9"/>
      <c r="I2592" s="9"/>
      <c r="J2592" s="17">
        <f>E2592-F2592</f>
        <v>33054.23999999999</v>
      </c>
      <c r="K2592" s="9">
        <f>K2604</f>
        <v>5988.6</v>
      </c>
      <c r="L2592" s="9"/>
      <c r="M2592" s="9"/>
    </row>
    <row r="2593" spans="1:13" ht="12.75">
      <c r="A2593" s="1" t="s">
        <v>13</v>
      </c>
      <c r="B2593" s="5" t="s">
        <v>117</v>
      </c>
      <c r="C2593" s="5" t="s">
        <v>53</v>
      </c>
      <c r="D2593" s="5" t="s">
        <v>44</v>
      </c>
      <c r="E2593" s="16">
        <v>142611.7</v>
      </c>
      <c r="F2593" s="16">
        <v>119855.98</v>
      </c>
      <c r="G2593" s="8"/>
      <c r="H2593" s="9"/>
      <c r="I2593" s="9"/>
      <c r="J2593" s="17">
        <f>E2593-F2593</f>
        <v>22755.720000000016</v>
      </c>
      <c r="K2593" s="9">
        <f>K2589</f>
        <v>3850.2000000000003</v>
      </c>
      <c r="L2593" s="9">
        <f>K2592+K2593</f>
        <v>9838.800000000001</v>
      </c>
      <c r="M2593" s="9"/>
    </row>
    <row r="2594" spans="1:13" ht="12.75">
      <c r="A2594" s="1" t="s">
        <v>13</v>
      </c>
      <c r="B2594" s="5" t="s">
        <v>117</v>
      </c>
      <c r="C2594" s="5" t="s">
        <v>53</v>
      </c>
      <c r="D2594" s="5" t="s">
        <v>118</v>
      </c>
      <c r="E2594" s="16">
        <v>217228.86</v>
      </c>
      <c r="F2594" s="16">
        <v>191841.15</v>
      </c>
      <c r="G2594" s="8"/>
      <c r="H2594" s="9"/>
      <c r="I2594" s="9"/>
      <c r="J2594" s="17">
        <f>E2594-F2594</f>
        <v>25387.709999999992</v>
      </c>
      <c r="K2594" s="9"/>
      <c r="L2594" s="9"/>
      <c r="M2594" s="9"/>
    </row>
    <row r="2595" spans="1:13" ht="12.75">
      <c r="A2595" s="1" t="s">
        <v>13</v>
      </c>
      <c r="B2595" s="5" t="s">
        <v>117</v>
      </c>
      <c r="C2595" s="5" t="s">
        <v>53</v>
      </c>
      <c r="D2595" s="5" t="s">
        <v>22</v>
      </c>
      <c r="E2595" s="16">
        <v>12239.52</v>
      </c>
      <c r="F2595" s="16">
        <v>10798.84</v>
      </c>
      <c r="G2595" s="8"/>
      <c r="H2595" s="9"/>
      <c r="I2595" s="9"/>
      <c r="J2595" s="17">
        <f>E2595-F2595</f>
        <v>1440.6800000000003</v>
      </c>
      <c r="K2595" s="9"/>
      <c r="L2595" s="9"/>
      <c r="M2595" s="9"/>
    </row>
    <row r="2596" spans="1:13" ht="12.75">
      <c r="A2596" s="1" t="s">
        <v>13</v>
      </c>
      <c r="B2596" s="5" t="s">
        <v>117</v>
      </c>
      <c r="C2596" s="5" t="s">
        <v>53</v>
      </c>
      <c r="D2596" s="5" t="s">
        <v>23</v>
      </c>
      <c r="E2596" s="16">
        <v>53424.72</v>
      </c>
      <c r="F2596" s="16">
        <v>47173.16</v>
      </c>
      <c r="G2596" s="8"/>
      <c r="H2596" s="9"/>
      <c r="I2596" s="9"/>
      <c r="J2596" s="17">
        <f>E2596-F2596</f>
        <v>6251.559999999998</v>
      </c>
      <c r="K2596" s="9"/>
      <c r="L2596" s="9"/>
      <c r="M2596" s="9"/>
    </row>
    <row r="2597" spans="1:13" ht="12.75">
      <c r="A2597" s="1" t="s">
        <v>13</v>
      </c>
      <c r="B2597" s="5" t="s">
        <v>117</v>
      </c>
      <c r="C2597" s="5" t="s">
        <v>53</v>
      </c>
      <c r="D2597" s="5" t="s">
        <v>24</v>
      </c>
      <c r="E2597" s="16">
        <v>235.62</v>
      </c>
      <c r="F2597" s="16">
        <v>230.4</v>
      </c>
      <c r="G2597" s="8"/>
      <c r="H2597" s="9"/>
      <c r="I2597" s="9"/>
      <c r="J2597" s="17">
        <f>E2597-F2597</f>
        <v>5.219999999999999</v>
      </c>
      <c r="K2597" s="9"/>
      <c r="L2597" s="9"/>
      <c r="M2597" s="9"/>
    </row>
    <row r="2598" spans="1:13" ht="12.75">
      <c r="A2598" s="1" t="s">
        <v>13</v>
      </c>
      <c r="B2598" s="5" t="s">
        <v>117</v>
      </c>
      <c r="C2598" s="5" t="s">
        <v>53</v>
      </c>
      <c r="D2598" s="5" t="s">
        <v>25</v>
      </c>
      <c r="E2598" s="16">
        <v>228996.06</v>
      </c>
      <c r="F2598" s="16">
        <v>202221.57</v>
      </c>
      <c r="G2598" s="8"/>
      <c r="H2598" s="9"/>
      <c r="I2598" s="9"/>
      <c r="J2598" s="17">
        <f>E2598-F2598</f>
        <v>26774.48999999999</v>
      </c>
      <c r="K2598" s="9"/>
      <c r="L2598" s="9"/>
      <c r="M2598" s="9"/>
    </row>
    <row r="2599" spans="1:13" ht="12.75">
      <c r="A2599" s="1" t="s">
        <v>13</v>
      </c>
      <c r="B2599" s="5" t="s">
        <v>117</v>
      </c>
      <c r="C2599" s="5" t="s">
        <v>53</v>
      </c>
      <c r="D2599" s="10" t="s">
        <v>26</v>
      </c>
      <c r="E2599" s="11">
        <v>106378.44</v>
      </c>
      <c r="F2599" s="11">
        <v>93972.42</v>
      </c>
      <c r="G2599" s="8">
        <v>337575.05</v>
      </c>
      <c r="H2599" s="17">
        <f>E2599-G2599</f>
        <v>-231196.61</v>
      </c>
      <c r="I2599" s="9"/>
      <c r="J2599" s="17">
        <f>E2599-F2599</f>
        <v>12406.020000000004</v>
      </c>
      <c r="K2599" s="9"/>
      <c r="L2599" s="9"/>
      <c r="M2599" s="9"/>
    </row>
    <row r="2600" spans="1:13" ht="12.75">
      <c r="A2600" s="1" t="s">
        <v>13</v>
      </c>
      <c r="B2600" s="5" t="s">
        <v>117</v>
      </c>
      <c r="C2600" s="5" t="s">
        <v>53</v>
      </c>
      <c r="D2600" s="5" t="s">
        <v>27</v>
      </c>
      <c r="E2600" s="16">
        <v>109438.8</v>
      </c>
      <c r="F2600" s="16">
        <v>96618.51</v>
      </c>
      <c r="G2600" s="8"/>
      <c r="H2600" s="9"/>
      <c r="I2600" s="9"/>
      <c r="J2600" s="17">
        <f>E2600-F2600</f>
        <v>12820.290000000008</v>
      </c>
      <c r="K2600" s="9"/>
      <c r="L2600" s="9"/>
      <c r="M2600" s="9"/>
    </row>
    <row r="2601" spans="1:13" ht="12.75">
      <c r="A2601" s="1" t="s">
        <v>13</v>
      </c>
      <c r="B2601" s="5" t="s">
        <v>117</v>
      </c>
      <c r="C2601" s="18" t="s">
        <v>53</v>
      </c>
      <c r="D2601" s="18" t="s">
        <v>28</v>
      </c>
      <c r="E2601" s="19">
        <v>169216.68</v>
      </c>
      <c r="F2601" s="19">
        <v>149397.6</v>
      </c>
      <c r="G2601" s="8"/>
      <c r="H2601" s="9"/>
      <c r="I2601" s="9"/>
      <c r="J2601" s="17">
        <f>E2601-F2601</f>
        <v>19819.079999999987</v>
      </c>
      <c r="K2601" s="9"/>
      <c r="L2601" s="9"/>
      <c r="M2601" s="9"/>
    </row>
    <row r="2602" spans="1:13" ht="12.75">
      <c r="A2602" s="1" t="s">
        <v>13</v>
      </c>
      <c r="B2602" s="5" t="s">
        <v>117</v>
      </c>
      <c r="C2602" s="5" t="s">
        <v>53</v>
      </c>
      <c r="D2602" s="5" t="s">
        <v>54</v>
      </c>
      <c r="E2602" s="16">
        <v>84491.58</v>
      </c>
      <c r="F2602" s="16">
        <v>74606.14</v>
      </c>
      <c r="G2602" s="8"/>
      <c r="H2602" s="9"/>
      <c r="I2602" s="9"/>
      <c r="J2602" s="17">
        <f>E2602-F2602</f>
        <v>9885.440000000002</v>
      </c>
      <c r="K2602" s="9"/>
      <c r="L2602" s="9"/>
      <c r="M2602" s="9"/>
    </row>
    <row r="2603" spans="1:13" ht="12.75">
      <c r="A2603" s="1" t="s">
        <v>13</v>
      </c>
      <c r="B2603" s="5" t="s">
        <v>117</v>
      </c>
      <c r="C2603" s="5" t="s">
        <v>53</v>
      </c>
      <c r="D2603" s="5" t="s">
        <v>29</v>
      </c>
      <c r="E2603" s="16">
        <v>1807.74</v>
      </c>
      <c r="F2603" s="16">
        <v>1592.92</v>
      </c>
      <c r="G2603" s="8"/>
      <c r="H2603" s="9"/>
      <c r="I2603" s="9"/>
      <c r="J2603" s="17">
        <f>E2603-F2603</f>
        <v>214.81999999999994</v>
      </c>
      <c r="K2603" s="9"/>
      <c r="L2603" s="9"/>
      <c r="M2603" s="9"/>
    </row>
    <row r="2604" spans="1:13" ht="12.75">
      <c r="A2604" s="1" t="s">
        <v>13</v>
      </c>
      <c r="B2604" s="5" t="s">
        <v>117</v>
      </c>
      <c r="C2604" s="5" t="s">
        <v>53</v>
      </c>
      <c r="D2604" s="5" t="s">
        <v>30</v>
      </c>
      <c r="E2604" s="16">
        <v>135562.51</v>
      </c>
      <c r="F2604" s="16">
        <v>116047.42</v>
      </c>
      <c r="G2604" s="8"/>
      <c r="H2604" s="9"/>
      <c r="I2604" s="9"/>
      <c r="J2604" s="17">
        <f>E2604-F2604</f>
        <v>19515.09000000001</v>
      </c>
      <c r="K2604" s="9">
        <f>499.05*12</f>
        <v>5988.6</v>
      </c>
      <c r="L2604" s="9"/>
      <c r="M2604" s="9"/>
    </row>
    <row r="2605" spans="1:13" ht="12.75">
      <c r="A2605" s="1" t="s">
        <v>13</v>
      </c>
      <c r="B2605" s="5" t="s">
        <v>117</v>
      </c>
      <c r="C2605" s="5" t="s">
        <v>53</v>
      </c>
      <c r="D2605" s="5" t="s">
        <v>31</v>
      </c>
      <c r="E2605" s="16">
        <v>1759476.72</v>
      </c>
      <c r="F2605" s="16">
        <v>1552258.29</v>
      </c>
      <c r="G2605" s="8"/>
      <c r="H2605" s="9"/>
      <c r="I2605" s="9"/>
      <c r="J2605" s="17">
        <f>E2605-F2605</f>
        <v>207218.42999999993</v>
      </c>
      <c r="K2605" s="9"/>
      <c r="L2605" s="9"/>
      <c r="M2605" s="9"/>
    </row>
    <row r="2606" spans="1:13" ht="12.75">
      <c r="A2606" s="1" t="s">
        <v>13</v>
      </c>
      <c r="B2606" s="5" t="s">
        <v>117</v>
      </c>
      <c r="C2606" s="5" t="s">
        <v>53</v>
      </c>
      <c r="D2606" s="5" t="s">
        <v>32</v>
      </c>
      <c r="E2606" s="16">
        <v>102476.12</v>
      </c>
      <c r="F2606" s="16">
        <v>90116.08</v>
      </c>
      <c r="G2606" s="8"/>
      <c r="H2606" s="9"/>
      <c r="I2606" s="9"/>
      <c r="J2606" s="17">
        <f>E2606-F2606</f>
        <v>12360.039999999994</v>
      </c>
      <c r="K2606" s="9"/>
      <c r="L2606" s="9"/>
      <c r="M2606" s="9"/>
    </row>
    <row r="2607" spans="1:13" ht="12.75">
      <c r="A2607" s="1" t="s">
        <v>13</v>
      </c>
      <c r="B2607" s="5" t="s">
        <v>117</v>
      </c>
      <c r="C2607" s="5" t="s">
        <v>53</v>
      </c>
      <c r="D2607" s="5" t="s">
        <v>33</v>
      </c>
      <c r="E2607" s="16">
        <v>13650.06</v>
      </c>
      <c r="F2607" s="16">
        <v>12048.17</v>
      </c>
      <c r="G2607" s="8"/>
      <c r="H2607" s="9"/>
      <c r="I2607" s="9"/>
      <c r="J2607" s="17">
        <f>E2607-F2607</f>
        <v>1601.8899999999994</v>
      </c>
      <c r="K2607" s="9"/>
      <c r="L2607" s="9"/>
      <c r="M2607" s="9"/>
    </row>
    <row r="2608" spans="1:13" ht="12.75">
      <c r="A2608" s="1" t="s">
        <v>13</v>
      </c>
      <c r="B2608" s="5" t="s">
        <v>117</v>
      </c>
      <c r="C2608" s="5" t="s">
        <v>53</v>
      </c>
      <c r="D2608" s="5" t="s">
        <v>34</v>
      </c>
      <c r="E2608" s="16">
        <v>194036.66</v>
      </c>
      <c r="F2608" s="16">
        <v>164317.99</v>
      </c>
      <c r="G2608" s="8"/>
      <c r="H2608" s="9"/>
      <c r="I2608" s="9"/>
      <c r="J2608" s="17">
        <f>E2608-F2608</f>
        <v>29718.670000000013</v>
      </c>
      <c r="K2608" s="9">
        <v>137328</v>
      </c>
      <c r="L2608" s="9"/>
      <c r="M2608" s="9"/>
    </row>
    <row r="2609" spans="1:13" ht="12.75">
      <c r="A2609" s="1" t="s">
        <v>13</v>
      </c>
      <c r="B2609" s="5" t="s">
        <v>117</v>
      </c>
      <c r="C2609" s="5" t="s">
        <v>53</v>
      </c>
      <c r="D2609" s="5" t="s">
        <v>35</v>
      </c>
      <c r="E2609" s="16">
        <v>27154.2</v>
      </c>
      <c r="F2609" s="16">
        <v>23447.74</v>
      </c>
      <c r="G2609" s="8"/>
      <c r="H2609" s="9"/>
      <c r="I2609" s="9"/>
      <c r="J2609" s="17">
        <f>E2609-F2609</f>
        <v>3706.459999999999</v>
      </c>
      <c r="K2609" s="9"/>
      <c r="L2609" s="9"/>
      <c r="M2609" s="9"/>
    </row>
    <row r="2610" spans="1:13" ht="12.75">
      <c r="A2610" s="1" t="s">
        <v>13</v>
      </c>
      <c r="B2610" s="5" t="s">
        <v>117</v>
      </c>
      <c r="C2610" s="5" t="s">
        <v>53</v>
      </c>
      <c r="D2610" s="5" t="s">
        <v>36</v>
      </c>
      <c r="E2610" s="16">
        <v>0</v>
      </c>
      <c r="F2610" s="16">
        <v>60398</v>
      </c>
      <c r="G2610" s="8"/>
      <c r="H2610" s="9"/>
      <c r="I2610" s="9"/>
      <c r="J2610" s="17">
        <f>E2610-F2610</f>
        <v>-60398</v>
      </c>
      <c r="K2610" s="9"/>
      <c r="L2610" s="9"/>
      <c r="M2610" s="9"/>
    </row>
    <row r="2611" spans="1:13" ht="12.75">
      <c r="A2611" s="1" t="s">
        <v>13</v>
      </c>
      <c r="B2611" s="5" t="s">
        <v>117</v>
      </c>
      <c r="C2611" s="5" t="s">
        <v>53</v>
      </c>
      <c r="D2611" s="5" t="s">
        <v>37</v>
      </c>
      <c r="E2611" s="16">
        <v>4167579.73</v>
      </c>
      <c r="F2611" s="16">
        <v>3697293.31</v>
      </c>
      <c r="G2611" s="8"/>
      <c r="H2611" s="9"/>
      <c r="I2611" s="9"/>
      <c r="J2611" s="17">
        <f>E2611-F2611</f>
        <v>470286.4199999999</v>
      </c>
      <c r="K2611" s="9"/>
      <c r="L2611" s="9"/>
      <c r="M2611" s="9"/>
    </row>
    <row r="2612" spans="2:13" ht="12.75">
      <c r="B2612" s="5"/>
      <c r="C2612" s="5"/>
      <c r="D2612" s="10" t="s">
        <v>38</v>
      </c>
      <c r="E2612" s="11">
        <f>E2583+E2584+E2585+E2586+E2587+E2588+E2591+E2594+E2595+E2596+E2597+E2598+E2600+E2602+E2607</f>
        <v>875038.7400000001</v>
      </c>
      <c r="F2612" s="11">
        <f>F2583+F2584+F2585+F2586+F2587+F2588+F2591+F2594+F2595+F2596+F2597+F2598+F2600+F2602+F2607</f>
        <v>772702.8</v>
      </c>
      <c r="G2612" s="8"/>
      <c r="H2612" s="9"/>
      <c r="I2612" s="9"/>
      <c r="J2612" s="17">
        <f>E2612-F2612</f>
        <v>102335.94000000006</v>
      </c>
      <c r="K2612" s="9"/>
      <c r="L2612" s="9"/>
      <c r="M2612" s="9"/>
    </row>
    <row r="2613" spans="2:13" ht="12.75">
      <c r="B2613" s="5"/>
      <c r="C2613" s="5"/>
      <c r="D2613" s="10" t="s">
        <v>51</v>
      </c>
      <c r="E2613" s="11">
        <f>E2612+E2601+E2599</f>
        <v>1150633.86</v>
      </c>
      <c r="F2613" s="11">
        <f>F2612+F2601+F2599</f>
        <v>1016072.8200000001</v>
      </c>
      <c r="G2613" s="8"/>
      <c r="H2613" s="9"/>
      <c r="I2613" s="9"/>
      <c r="J2613" s="17">
        <f>E2613-F2613</f>
        <v>134561.04000000004</v>
      </c>
      <c r="K2613" s="9"/>
      <c r="L2613" s="9"/>
      <c r="M2613" s="9"/>
    </row>
    <row r="2614" spans="1:13" ht="12.75">
      <c r="A2614" s="1" t="s">
        <v>13</v>
      </c>
      <c r="B2614" s="5" t="s">
        <v>117</v>
      </c>
      <c r="C2614" s="5" t="s">
        <v>55</v>
      </c>
      <c r="D2614" s="5" t="s">
        <v>16</v>
      </c>
      <c r="E2614" s="16">
        <v>62222.04</v>
      </c>
      <c r="F2614" s="16">
        <v>55820.82</v>
      </c>
      <c r="G2614" s="8"/>
      <c r="H2614" s="9"/>
      <c r="I2614" s="9"/>
      <c r="J2614" s="17">
        <f>E2614-F2614</f>
        <v>6401.220000000001</v>
      </c>
      <c r="K2614" s="9"/>
      <c r="L2614" s="9"/>
      <c r="M2614" s="9"/>
    </row>
    <row r="2615" spans="1:13" ht="12.75">
      <c r="A2615" s="1" t="s">
        <v>13</v>
      </c>
      <c r="B2615" s="5" t="s">
        <v>117</v>
      </c>
      <c r="C2615" s="5" t="s">
        <v>55</v>
      </c>
      <c r="D2615" s="5" t="s">
        <v>49</v>
      </c>
      <c r="E2615" s="16">
        <v>5934.24</v>
      </c>
      <c r="F2615" s="16">
        <v>5324.56</v>
      </c>
      <c r="G2615" s="8"/>
      <c r="H2615" s="9"/>
      <c r="I2615" s="9"/>
      <c r="J2615" s="17">
        <f>E2615-F2615</f>
        <v>609.6799999999994</v>
      </c>
      <c r="K2615" s="9"/>
      <c r="L2615" s="9"/>
      <c r="M2615" s="9"/>
    </row>
    <row r="2616" spans="1:13" ht="12.75">
      <c r="A2616" s="1" t="s">
        <v>13</v>
      </c>
      <c r="B2616" s="5" t="s">
        <v>117</v>
      </c>
      <c r="C2616" s="5" t="s">
        <v>55</v>
      </c>
      <c r="D2616" s="5" t="s">
        <v>50</v>
      </c>
      <c r="E2616" s="16">
        <v>339.72</v>
      </c>
      <c r="F2616" s="16">
        <v>305.76</v>
      </c>
      <c r="G2616" s="8"/>
      <c r="H2616" s="9"/>
      <c r="I2616" s="9"/>
      <c r="J2616" s="17">
        <f>E2616-F2616</f>
        <v>33.960000000000036</v>
      </c>
      <c r="K2616" s="9"/>
      <c r="L2616" s="9"/>
      <c r="M2616" s="9"/>
    </row>
    <row r="2617" spans="1:13" ht="12.75">
      <c r="A2617" s="1" t="s">
        <v>13</v>
      </c>
      <c r="B2617" s="5" t="s">
        <v>117</v>
      </c>
      <c r="C2617" s="5" t="s">
        <v>55</v>
      </c>
      <c r="D2617" s="5" t="s">
        <v>17</v>
      </c>
      <c r="E2617" s="16">
        <v>17123.58</v>
      </c>
      <c r="F2617" s="16">
        <v>15362.4</v>
      </c>
      <c r="G2617" s="8"/>
      <c r="H2617" s="9"/>
      <c r="I2617" s="9"/>
      <c r="J2617" s="17">
        <f>E2617-F2617</f>
        <v>1761.180000000002</v>
      </c>
      <c r="K2617" s="9"/>
      <c r="L2617" s="9"/>
      <c r="M2617" s="9"/>
    </row>
    <row r="2618" spans="1:13" ht="12.75">
      <c r="A2618" s="1" t="s">
        <v>13</v>
      </c>
      <c r="B2618" s="5" t="s">
        <v>117</v>
      </c>
      <c r="C2618" s="5" t="s">
        <v>55</v>
      </c>
      <c r="D2618" s="5" t="s">
        <v>18</v>
      </c>
      <c r="E2618" s="16">
        <v>16445.7</v>
      </c>
      <c r="F2618" s="16">
        <v>14752.33</v>
      </c>
      <c r="G2618" s="8"/>
      <c r="H2618" s="9"/>
      <c r="I2618" s="9"/>
      <c r="J2618" s="17">
        <f>E2618-F2618</f>
        <v>1693.3700000000008</v>
      </c>
      <c r="K2618" s="9"/>
      <c r="L2618" s="9"/>
      <c r="M2618" s="9"/>
    </row>
    <row r="2619" spans="1:13" ht="12.75">
      <c r="A2619" s="1" t="s">
        <v>13</v>
      </c>
      <c r="B2619" s="5" t="s">
        <v>117</v>
      </c>
      <c r="C2619" s="5" t="s">
        <v>55</v>
      </c>
      <c r="D2619" s="5" t="s">
        <v>19</v>
      </c>
      <c r="E2619" s="16">
        <v>7968.48</v>
      </c>
      <c r="F2619" s="16">
        <v>7155.37</v>
      </c>
      <c r="G2619" s="8"/>
      <c r="H2619" s="9"/>
      <c r="I2619" s="9"/>
      <c r="J2619" s="17">
        <f>E2619-F2619</f>
        <v>813.1099999999997</v>
      </c>
      <c r="K2619" s="9"/>
      <c r="L2619" s="9"/>
      <c r="M2619" s="9"/>
    </row>
    <row r="2620" spans="1:13" ht="12.75">
      <c r="A2620" s="1" t="s">
        <v>13</v>
      </c>
      <c r="B2620" s="5" t="s">
        <v>117</v>
      </c>
      <c r="C2620" s="5" t="s">
        <v>55</v>
      </c>
      <c r="D2620" s="5" t="s">
        <v>42</v>
      </c>
      <c r="E2620" s="16">
        <v>336027.75</v>
      </c>
      <c r="F2620" s="16">
        <v>291423.91</v>
      </c>
      <c r="G2620" s="8"/>
      <c r="H2620" s="9"/>
      <c r="I2620" s="9"/>
      <c r="J2620" s="17">
        <f>E2620-F2620</f>
        <v>44603.840000000026</v>
      </c>
      <c r="K2620" s="9">
        <f>247.63*12</f>
        <v>2971.56</v>
      </c>
      <c r="L2620" s="9"/>
      <c r="M2620" s="9"/>
    </row>
    <row r="2621" spans="1:13" ht="12.75">
      <c r="A2621" s="1" t="s">
        <v>13</v>
      </c>
      <c r="B2621" s="5" t="s">
        <v>117</v>
      </c>
      <c r="C2621" s="5" t="s">
        <v>55</v>
      </c>
      <c r="D2621" s="5" t="s">
        <v>43</v>
      </c>
      <c r="E2621" s="16">
        <v>2312.82</v>
      </c>
      <c r="F2621" s="16">
        <v>2070</v>
      </c>
      <c r="G2621" s="8"/>
      <c r="H2621" s="9"/>
      <c r="I2621" s="9"/>
      <c r="J2621" s="17">
        <f>E2621-F2621</f>
        <v>242.82000000000016</v>
      </c>
      <c r="K2621" s="9"/>
      <c r="L2621" s="9"/>
      <c r="M2621" s="9"/>
    </row>
    <row r="2622" spans="1:13" ht="12.75">
      <c r="A2622" s="1" t="s">
        <v>13</v>
      </c>
      <c r="B2622" s="5" t="s">
        <v>117</v>
      </c>
      <c r="C2622" s="5" t="s">
        <v>55</v>
      </c>
      <c r="D2622" s="5" t="s">
        <v>20</v>
      </c>
      <c r="E2622" s="16">
        <v>1866</v>
      </c>
      <c r="F2622" s="16">
        <v>1663.26</v>
      </c>
      <c r="G2622" s="8"/>
      <c r="H2622" s="9"/>
      <c r="I2622" s="9"/>
      <c r="J2622" s="17">
        <f>E2622-F2622</f>
        <v>202.74</v>
      </c>
      <c r="K2622" s="9"/>
      <c r="L2622" s="9"/>
      <c r="M2622" s="9"/>
    </row>
    <row r="2623" spans="1:13" ht="12.75">
      <c r="A2623" s="1" t="s">
        <v>13</v>
      </c>
      <c r="B2623" s="5" t="s">
        <v>117</v>
      </c>
      <c r="C2623" s="5" t="s">
        <v>55</v>
      </c>
      <c r="D2623" s="5" t="s">
        <v>21</v>
      </c>
      <c r="E2623" s="16">
        <v>165135.62</v>
      </c>
      <c r="F2623" s="16">
        <v>145338.31</v>
      </c>
      <c r="G2623" s="8"/>
      <c r="H2623" s="9"/>
      <c r="I2623" s="9"/>
      <c r="J2623" s="17">
        <f>E2623-F2623</f>
        <v>19797.309999999998</v>
      </c>
      <c r="K2623" s="9">
        <f>K2633</f>
        <v>4338.12</v>
      </c>
      <c r="L2623" s="9"/>
      <c r="M2623" s="9"/>
    </row>
    <row r="2624" spans="1:13" ht="12.75">
      <c r="A2624" s="1" t="s">
        <v>13</v>
      </c>
      <c r="B2624" s="5" t="s">
        <v>117</v>
      </c>
      <c r="C2624" s="5" t="s">
        <v>55</v>
      </c>
      <c r="D2624" s="5" t="s">
        <v>44</v>
      </c>
      <c r="E2624" s="16">
        <v>114069.76</v>
      </c>
      <c r="F2624" s="16">
        <v>98940.12</v>
      </c>
      <c r="G2624" s="8"/>
      <c r="H2624" s="9"/>
      <c r="I2624" s="9"/>
      <c r="J2624" s="17">
        <f>E2624-F2624</f>
        <v>15129.64</v>
      </c>
      <c r="K2624" s="9">
        <f>K2620</f>
        <v>2971.56</v>
      </c>
      <c r="L2624" s="9">
        <f>K2623+K2624</f>
        <v>7309.68</v>
      </c>
      <c r="M2624" s="9"/>
    </row>
    <row r="2625" spans="1:13" ht="12.75">
      <c r="A2625" s="1" t="s">
        <v>13</v>
      </c>
      <c r="B2625" s="5" t="s">
        <v>117</v>
      </c>
      <c r="C2625" s="5" t="s">
        <v>55</v>
      </c>
      <c r="D2625" s="5" t="s">
        <v>22</v>
      </c>
      <c r="E2625" s="16">
        <v>8817.18</v>
      </c>
      <c r="F2625" s="16">
        <v>7903</v>
      </c>
      <c r="G2625" s="8"/>
      <c r="H2625" s="9"/>
      <c r="I2625" s="9"/>
      <c r="J2625" s="17">
        <f>E2625-F2625</f>
        <v>914.1800000000003</v>
      </c>
      <c r="K2625" s="9"/>
      <c r="L2625" s="9"/>
      <c r="M2625" s="9"/>
    </row>
    <row r="2626" spans="1:13" ht="12.75">
      <c r="A2626" s="1" t="s">
        <v>13</v>
      </c>
      <c r="B2626" s="5" t="s">
        <v>117</v>
      </c>
      <c r="C2626" s="5" t="s">
        <v>55</v>
      </c>
      <c r="D2626" s="5" t="s">
        <v>23</v>
      </c>
      <c r="E2626" s="16">
        <v>38486.16</v>
      </c>
      <c r="F2626" s="16">
        <v>34523.64</v>
      </c>
      <c r="G2626" s="8"/>
      <c r="H2626" s="9"/>
      <c r="I2626" s="9"/>
      <c r="J2626" s="17">
        <f>E2626-F2626</f>
        <v>3962.520000000004</v>
      </c>
      <c r="K2626" s="9"/>
      <c r="L2626" s="9"/>
      <c r="M2626" s="9"/>
    </row>
    <row r="2627" spans="1:13" ht="12.75">
      <c r="A2627" s="1" t="s">
        <v>13</v>
      </c>
      <c r="B2627" s="5" t="s">
        <v>117</v>
      </c>
      <c r="C2627" s="5" t="s">
        <v>55</v>
      </c>
      <c r="D2627" s="5" t="s">
        <v>24</v>
      </c>
      <c r="E2627" s="16">
        <v>169.86</v>
      </c>
      <c r="F2627" s="16">
        <v>169.12</v>
      </c>
      <c r="G2627" s="8"/>
      <c r="H2627" s="9"/>
      <c r="I2627" s="9"/>
      <c r="J2627" s="17">
        <f>E2627-F2627</f>
        <v>0.7400000000000091</v>
      </c>
      <c r="K2627" s="9"/>
      <c r="L2627" s="9"/>
      <c r="M2627" s="9"/>
    </row>
    <row r="2628" spans="1:13" ht="12.75">
      <c r="A2628" s="1" t="s">
        <v>13</v>
      </c>
      <c r="B2628" s="5" t="s">
        <v>117</v>
      </c>
      <c r="C2628" s="5" t="s">
        <v>55</v>
      </c>
      <c r="D2628" s="5" t="s">
        <v>25</v>
      </c>
      <c r="E2628" s="16">
        <v>164964.54</v>
      </c>
      <c r="F2628" s="16">
        <v>147996.15</v>
      </c>
      <c r="G2628" s="8"/>
      <c r="H2628" s="9"/>
      <c r="I2628" s="9"/>
      <c r="J2628" s="17">
        <f>E2628-F2628</f>
        <v>16968.390000000014</v>
      </c>
      <c r="K2628" s="9"/>
      <c r="L2628" s="9"/>
      <c r="M2628" s="9"/>
    </row>
    <row r="2629" spans="1:13" ht="12.75">
      <c r="A2629" s="1" t="s">
        <v>13</v>
      </c>
      <c r="B2629" s="5" t="s">
        <v>117</v>
      </c>
      <c r="C2629" s="5" t="s">
        <v>55</v>
      </c>
      <c r="D2629" s="10" t="s">
        <v>26</v>
      </c>
      <c r="E2629" s="11">
        <v>137498.52</v>
      </c>
      <c r="F2629" s="11">
        <v>123374.29</v>
      </c>
      <c r="G2629" s="8">
        <v>9541.42</v>
      </c>
      <c r="H2629" s="17">
        <f>E2629-G2629</f>
        <v>127957.09999999999</v>
      </c>
      <c r="I2629" s="9"/>
      <c r="J2629" s="17">
        <f>E2629-F2629</f>
        <v>14124.229999999996</v>
      </c>
      <c r="K2629" s="9"/>
      <c r="L2629" s="9"/>
      <c r="M2629" s="9"/>
    </row>
    <row r="2630" spans="1:13" ht="12.75">
      <c r="A2630" s="1" t="s">
        <v>13</v>
      </c>
      <c r="B2630" s="5" t="s">
        <v>117</v>
      </c>
      <c r="C2630" s="18" t="s">
        <v>55</v>
      </c>
      <c r="D2630" s="18" t="s">
        <v>28</v>
      </c>
      <c r="E2630" s="19">
        <v>121901.16</v>
      </c>
      <c r="F2630" s="19">
        <v>109336.89</v>
      </c>
      <c r="G2630" s="8"/>
      <c r="H2630" s="9"/>
      <c r="I2630" s="9"/>
      <c r="J2630" s="17">
        <f>E2630-F2630</f>
        <v>12564.270000000004</v>
      </c>
      <c r="K2630" s="9"/>
      <c r="L2630" s="9"/>
      <c r="M2630" s="9"/>
    </row>
    <row r="2631" spans="1:13" ht="12.75">
      <c r="A2631" s="1" t="s">
        <v>13</v>
      </c>
      <c r="B2631" s="5" t="s">
        <v>117</v>
      </c>
      <c r="C2631" s="5" t="s">
        <v>55</v>
      </c>
      <c r="D2631" s="5" t="s">
        <v>54</v>
      </c>
      <c r="E2631" s="16">
        <v>60866.28</v>
      </c>
      <c r="F2631" s="16">
        <v>54600.58</v>
      </c>
      <c r="G2631" s="8"/>
      <c r="H2631" s="9"/>
      <c r="I2631" s="9"/>
      <c r="J2631" s="17">
        <f>E2631-F2631</f>
        <v>6265.699999999997</v>
      </c>
      <c r="K2631" s="9"/>
      <c r="L2631" s="9"/>
      <c r="M2631" s="9"/>
    </row>
    <row r="2632" spans="1:13" ht="12.75">
      <c r="A2632" s="1" t="s">
        <v>13</v>
      </c>
      <c r="B2632" s="5" t="s">
        <v>117</v>
      </c>
      <c r="C2632" s="5" t="s">
        <v>55</v>
      </c>
      <c r="D2632" s="5" t="s">
        <v>29</v>
      </c>
      <c r="E2632" s="16">
        <v>993.48</v>
      </c>
      <c r="F2632" s="16">
        <v>889.36</v>
      </c>
      <c r="G2632" s="8"/>
      <c r="H2632" s="9"/>
      <c r="I2632" s="9"/>
      <c r="J2632" s="17">
        <f>E2632-F2632</f>
        <v>104.12</v>
      </c>
      <c r="K2632" s="9"/>
      <c r="L2632" s="9"/>
      <c r="M2632" s="9"/>
    </row>
    <row r="2633" spans="1:13" ht="12.75">
      <c r="A2633" s="1" t="s">
        <v>13</v>
      </c>
      <c r="B2633" s="5" t="s">
        <v>117</v>
      </c>
      <c r="C2633" s="5" t="s">
        <v>55</v>
      </c>
      <c r="D2633" s="5" t="s">
        <v>30</v>
      </c>
      <c r="E2633" s="16">
        <v>97531.72</v>
      </c>
      <c r="F2633" s="16">
        <v>85844.32</v>
      </c>
      <c r="G2633" s="8"/>
      <c r="H2633" s="9"/>
      <c r="I2633" s="9"/>
      <c r="J2633" s="17">
        <f>E2633-F2633</f>
        <v>11687.399999999994</v>
      </c>
      <c r="K2633" s="9">
        <f>361.51*12</f>
        <v>4338.12</v>
      </c>
      <c r="L2633" s="9"/>
      <c r="M2633" s="9"/>
    </row>
    <row r="2634" spans="1:13" ht="12.75">
      <c r="A2634" s="1" t="s">
        <v>13</v>
      </c>
      <c r="B2634" s="5" t="s">
        <v>117</v>
      </c>
      <c r="C2634" s="5" t="s">
        <v>55</v>
      </c>
      <c r="D2634" s="5" t="s">
        <v>31</v>
      </c>
      <c r="E2634" s="16">
        <v>1267495.68</v>
      </c>
      <c r="F2634" s="16">
        <v>1135998.98</v>
      </c>
      <c r="G2634" s="8"/>
      <c r="H2634" s="9"/>
      <c r="I2634" s="9"/>
      <c r="J2634" s="17">
        <f>E2634-F2634</f>
        <v>131496.69999999995</v>
      </c>
      <c r="K2634" s="9"/>
      <c r="L2634" s="9"/>
      <c r="M2634" s="9"/>
    </row>
    <row r="2635" spans="1:13" ht="12.75">
      <c r="A2635" s="1" t="s">
        <v>13</v>
      </c>
      <c r="B2635" s="5" t="s">
        <v>117</v>
      </c>
      <c r="C2635" s="5" t="s">
        <v>55</v>
      </c>
      <c r="D2635" s="5" t="s">
        <v>32</v>
      </c>
      <c r="E2635" s="16">
        <v>33334.59</v>
      </c>
      <c r="F2635" s="16">
        <v>27380.96</v>
      </c>
      <c r="G2635" s="8"/>
      <c r="H2635" s="9"/>
      <c r="I2635" s="9"/>
      <c r="J2635" s="17">
        <f>E2635-F2635</f>
        <v>5953.629999999997</v>
      </c>
      <c r="K2635" s="9"/>
      <c r="L2635" s="9"/>
      <c r="M2635" s="9"/>
    </row>
    <row r="2636" spans="1:13" ht="12.75">
      <c r="A2636" s="1" t="s">
        <v>13</v>
      </c>
      <c r="B2636" s="5" t="s">
        <v>117</v>
      </c>
      <c r="C2636" s="5" t="s">
        <v>55</v>
      </c>
      <c r="D2636" s="5" t="s">
        <v>33</v>
      </c>
      <c r="E2636" s="16">
        <v>9833.58</v>
      </c>
      <c r="F2636" s="16">
        <v>8817.71</v>
      </c>
      <c r="G2636" s="8"/>
      <c r="H2636" s="9"/>
      <c r="I2636" s="9"/>
      <c r="J2636" s="17">
        <f>E2636-F2636</f>
        <v>1015.8700000000008</v>
      </c>
      <c r="K2636" s="9"/>
      <c r="L2636" s="9"/>
      <c r="M2636" s="9"/>
    </row>
    <row r="2637" spans="1:13" ht="12.75">
      <c r="A2637" s="1" t="s">
        <v>13</v>
      </c>
      <c r="B2637" s="5" t="s">
        <v>117</v>
      </c>
      <c r="C2637" s="5" t="s">
        <v>55</v>
      </c>
      <c r="D2637" s="5" t="s">
        <v>34</v>
      </c>
      <c r="E2637" s="16">
        <v>195655.23</v>
      </c>
      <c r="F2637" s="16">
        <v>171287.99</v>
      </c>
      <c r="G2637" s="8"/>
      <c r="H2637" s="9"/>
      <c r="I2637" s="9"/>
      <c r="J2637" s="17">
        <f>E2637-F2637</f>
        <v>24367.24000000002</v>
      </c>
      <c r="K2637" s="9">
        <v>87144</v>
      </c>
      <c r="L2637" s="9"/>
      <c r="M2637" s="9"/>
    </row>
    <row r="2638" spans="1:13" ht="12.75">
      <c r="A2638" s="1" t="s">
        <v>13</v>
      </c>
      <c r="B2638" s="5" t="s">
        <v>117</v>
      </c>
      <c r="C2638" s="5" t="s">
        <v>55</v>
      </c>
      <c r="D2638" s="5" t="s">
        <v>35</v>
      </c>
      <c r="E2638" s="16">
        <v>13354.57</v>
      </c>
      <c r="F2638" s="16">
        <v>10999.75</v>
      </c>
      <c r="G2638" s="8"/>
      <c r="H2638" s="9"/>
      <c r="I2638" s="9"/>
      <c r="J2638" s="17">
        <f>E2638-F2638</f>
        <v>2354.8199999999997</v>
      </c>
      <c r="K2638" s="9"/>
      <c r="L2638" s="9"/>
      <c r="M2638" s="9"/>
    </row>
    <row r="2639" spans="1:13" ht="12.75">
      <c r="A2639" s="1" t="s">
        <v>13</v>
      </c>
      <c r="B2639" s="5" t="s">
        <v>117</v>
      </c>
      <c r="C2639" s="5" t="s">
        <v>55</v>
      </c>
      <c r="D2639" s="5" t="s">
        <v>36</v>
      </c>
      <c r="E2639" s="16">
        <v>0</v>
      </c>
      <c r="F2639" s="16">
        <v>6624.89</v>
      </c>
      <c r="G2639" s="8"/>
      <c r="H2639" s="9"/>
      <c r="I2639" s="9"/>
      <c r="J2639" s="17">
        <f>E2639-F2639</f>
        <v>-6624.89</v>
      </c>
      <c r="K2639" s="9"/>
      <c r="L2639" s="9"/>
      <c r="M2639" s="9"/>
    </row>
    <row r="2640" spans="1:13" ht="12.75">
      <c r="A2640" s="1" t="s">
        <v>13</v>
      </c>
      <c r="B2640" s="5" t="s">
        <v>117</v>
      </c>
      <c r="C2640" s="5" t="s">
        <v>55</v>
      </c>
      <c r="D2640" s="5" t="s">
        <v>37</v>
      </c>
      <c r="E2640" s="16">
        <v>2880348.26</v>
      </c>
      <c r="F2640" s="16">
        <v>2563904.47</v>
      </c>
      <c r="G2640" s="8"/>
      <c r="H2640" s="9"/>
      <c r="I2640" s="9"/>
      <c r="J2640" s="17">
        <f>E2640-F2640</f>
        <v>316443.7899999996</v>
      </c>
      <c r="K2640" s="9"/>
      <c r="L2640" s="9"/>
      <c r="M2640" s="9"/>
    </row>
    <row r="2641" spans="2:13" ht="12.75">
      <c r="B2641" s="5"/>
      <c r="C2641" s="5"/>
      <c r="D2641" s="10" t="s">
        <v>38</v>
      </c>
      <c r="E2641" s="11">
        <f>E2614+E2615+E2616+E2617+E2618+E2619+E2622+E2625+E2626+E2627+E2628+E2631+E2636</f>
        <v>395037.36000000004</v>
      </c>
      <c r="F2641" s="11">
        <f>F2614+F2615+F2616+F2617+F2618+F2619+F2622+F2625+F2626+F2627+F2628+F2631+F2636</f>
        <v>354394.7</v>
      </c>
      <c r="G2641" s="8"/>
      <c r="H2641" s="9"/>
      <c r="I2641" s="9"/>
      <c r="J2641" s="17">
        <f>E2641-F2641</f>
        <v>40642.66000000003</v>
      </c>
      <c r="K2641" s="9"/>
      <c r="L2641" s="9"/>
      <c r="M2641" s="9"/>
    </row>
    <row r="2642" spans="2:13" ht="12.75">
      <c r="B2642" s="5"/>
      <c r="C2642" s="5"/>
      <c r="D2642" s="10" t="s">
        <v>51</v>
      </c>
      <c r="E2642" s="11">
        <f>E2641+E2630+E2629</f>
        <v>654437.04</v>
      </c>
      <c r="F2642" s="11">
        <f>F2641+F2630+F2629</f>
        <v>587105.88</v>
      </c>
      <c r="G2642" s="8"/>
      <c r="H2642" s="9"/>
      <c r="I2642" s="9"/>
      <c r="J2642" s="17">
        <f>E2642-F2642</f>
        <v>67331.16000000003</v>
      </c>
      <c r="K2642" s="9"/>
      <c r="L2642" s="9"/>
      <c r="M2642" s="9"/>
    </row>
    <row r="2643" spans="1:13" ht="12.75">
      <c r="A2643" s="1" t="s">
        <v>13</v>
      </c>
      <c r="B2643" s="5" t="s">
        <v>117</v>
      </c>
      <c r="C2643" s="5" t="s">
        <v>62</v>
      </c>
      <c r="D2643" s="5" t="s">
        <v>16</v>
      </c>
      <c r="E2643" s="16">
        <v>71233.6</v>
      </c>
      <c r="F2643" s="16">
        <v>62002.95</v>
      </c>
      <c r="G2643" s="8"/>
      <c r="H2643" s="9"/>
      <c r="I2643" s="9"/>
      <c r="J2643" s="17">
        <f>E2643-F2643</f>
        <v>9230.650000000009</v>
      </c>
      <c r="K2643" s="9"/>
      <c r="L2643" s="9"/>
      <c r="M2643" s="9"/>
    </row>
    <row r="2644" spans="1:13" ht="12.75">
      <c r="A2644" s="1" t="s">
        <v>13</v>
      </c>
      <c r="B2644" s="5" t="s">
        <v>117</v>
      </c>
      <c r="C2644" s="5" t="s">
        <v>62</v>
      </c>
      <c r="D2644" s="5" t="s">
        <v>49</v>
      </c>
      <c r="E2644" s="16">
        <v>6793.82</v>
      </c>
      <c r="F2644" s="16">
        <v>5879.14</v>
      </c>
      <c r="G2644" s="8"/>
      <c r="H2644" s="9"/>
      <c r="I2644" s="9"/>
      <c r="J2644" s="17">
        <f>E2644-F2644</f>
        <v>914.6799999999994</v>
      </c>
      <c r="K2644" s="9"/>
      <c r="L2644" s="9"/>
      <c r="M2644" s="9"/>
    </row>
    <row r="2645" spans="1:13" ht="12.75">
      <c r="A2645" s="1" t="s">
        <v>13</v>
      </c>
      <c r="B2645" s="5" t="s">
        <v>117</v>
      </c>
      <c r="C2645" s="5" t="s">
        <v>62</v>
      </c>
      <c r="D2645" s="5" t="s">
        <v>50</v>
      </c>
      <c r="E2645" s="16">
        <v>388.7</v>
      </c>
      <c r="F2645" s="16">
        <v>337.57</v>
      </c>
      <c r="G2645" s="8"/>
      <c r="H2645" s="9"/>
      <c r="I2645" s="9"/>
      <c r="J2645" s="17">
        <f>E2645-F2645</f>
        <v>51.129999999999995</v>
      </c>
      <c r="K2645" s="9"/>
      <c r="L2645" s="9"/>
      <c r="M2645" s="9"/>
    </row>
    <row r="2646" spans="1:13" ht="12.75">
      <c r="A2646" s="1" t="s">
        <v>13</v>
      </c>
      <c r="B2646" s="5" t="s">
        <v>117</v>
      </c>
      <c r="C2646" s="5" t="s">
        <v>62</v>
      </c>
      <c r="D2646" s="5" t="s">
        <v>17</v>
      </c>
      <c r="E2646" s="16">
        <v>19603.42</v>
      </c>
      <c r="F2646" s="16">
        <v>16962.08</v>
      </c>
      <c r="G2646" s="8"/>
      <c r="H2646" s="9"/>
      <c r="I2646" s="9"/>
      <c r="J2646" s="17">
        <f>E2646-F2646</f>
        <v>2641.3399999999965</v>
      </c>
      <c r="K2646" s="9"/>
      <c r="L2646" s="9"/>
      <c r="M2646" s="9"/>
    </row>
    <row r="2647" spans="1:13" ht="12.75">
      <c r="A2647" s="1" t="s">
        <v>13</v>
      </c>
      <c r="B2647" s="5" t="s">
        <v>117</v>
      </c>
      <c r="C2647" s="5" t="s">
        <v>62</v>
      </c>
      <c r="D2647" s="5" t="s">
        <v>18</v>
      </c>
      <c r="E2647" s="16">
        <v>18827.6</v>
      </c>
      <c r="F2647" s="16">
        <v>16288.18</v>
      </c>
      <c r="G2647" s="8"/>
      <c r="H2647" s="9"/>
      <c r="I2647" s="9"/>
      <c r="J2647" s="17">
        <f>E2647-F2647</f>
        <v>2539.4199999999983</v>
      </c>
      <c r="K2647" s="9"/>
      <c r="L2647" s="9"/>
      <c r="M2647" s="9"/>
    </row>
    <row r="2648" spans="1:13" ht="12.75">
      <c r="A2648" s="1" t="s">
        <v>13</v>
      </c>
      <c r="B2648" s="5" t="s">
        <v>117</v>
      </c>
      <c r="C2648" s="5" t="s">
        <v>62</v>
      </c>
      <c r="D2648" s="5" t="s">
        <v>19</v>
      </c>
      <c r="E2648" s="16">
        <v>9121.96</v>
      </c>
      <c r="F2648" s="16">
        <v>7901.24</v>
      </c>
      <c r="G2648" s="8"/>
      <c r="H2648" s="9"/>
      <c r="I2648" s="9"/>
      <c r="J2648" s="17">
        <f>E2648-F2648</f>
        <v>1220.7199999999993</v>
      </c>
      <c r="K2648" s="9"/>
      <c r="L2648" s="9"/>
      <c r="M2648" s="9"/>
    </row>
    <row r="2649" spans="1:13" ht="12.75">
      <c r="A2649" s="1" t="s">
        <v>13</v>
      </c>
      <c r="B2649" s="5" t="s">
        <v>117</v>
      </c>
      <c r="C2649" s="5" t="s">
        <v>62</v>
      </c>
      <c r="D2649" s="5" t="s">
        <v>42</v>
      </c>
      <c r="E2649" s="16">
        <v>228710.32</v>
      </c>
      <c r="F2649" s="16">
        <v>173644.54</v>
      </c>
      <c r="G2649" s="8"/>
      <c r="H2649" s="9"/>
      <c r="I2649" s="9"/>
      <c r="J2649" s="17">
        <f>E2649-F2649</f>
        <v>55065.78</v>
      </c>
      <c r="K2649" s="9">
        <f>196.45*12</f>
        <v>2357.3999999999996</v>
      </c>
      <c r="L2649" s="9"/>
      <c r="M2649" s="9"/>
    </row>
    <row r="2650" spans="1:13" ht="12.75">
      <c r="A2650" s="1" t="s">
        <v>13</v>
      </c>
      <c r="B2650" s="5" t="s">
        <v>117</v>
      </c>
      <c r="C2650" s="5" t="s">
        <v>62</v>
      </c>
      <c r="D2650" s="5" t="s">
        <v>43</v>
      </c>
      <c r="E2650" s="16">
        <v>4144.54</v>
      </c>
      <c r="F2650" s="16">
        <v>3543.07</v>
      </c>
      <c r="G2650" s="8"/>
      <c r="H2650" s="9"/>
      <c r="I2650" s="9"/>
      <c r="J2650" s="17">
        <f>E2650-F2650</f>
        <v>601.4699999999998</v>
      </c>
      <c r="K2650" s="9"/>
      <c r="L2650" s="9"/>
      <c r="M2650" s="9"/>
    </row>
    <row r="2651" spans="1:13" ht="12.75">
      <c r="A2651" s="1" t="s">
        <v>13</v>
      </c>
      <c r="B2651" s="5" t="s">
        <v>117</v>
      </c>
      <c r="C2651" s="5" t="s">
        <v>62</v>
      </c>
      <c r="D2651" s="5" t="s">
        <v>20</v>
      </c>
      <c r="E2651" s="16">
        <v>2137.82</v>
      </c>
      <c r="F2651" s="16">
        <v>1835.67</v>
      </c>
      <c r="G2651" s="8"/>
      <c r="H2651" s="9"/>
      <c r="I2651" s="9"/>
      <c r="J2651" s="17">
        <f>E2651-F2651</f>
        <v>302.1500000000001</v>
      </c>
      <c r="K2651" s="9"/>
      <c r="L2651" s="9"/>
      <c r="M2651" s="9"/>
    </row>
    <row r="2652" spans="1:13" ht="12.75">
      <c r="A2652" s="1" t="s">
        <v>13</v>
      </c>
      <c r="B2652" s="5" t="s">
        <v>117</v>
      </c>
      <c r="C2652" s="5" t="s">
        <v>62</v>
      </c>
      <c r="D2652" s="5" t="s">
        <v>21</v>
      </c>
      <c r="E2652" s="16">
        <v>143716.21</v>
      </c>
      <c r="F2652" s="16">
        <v>116596.22</v>
      </c>
      <c r="G2652" s="8"/>
      <c r="H2652" s="9"/>
      <c r="I2652" s="9"/>
      <c r="J2652" s="17">
        <f>E2652-F2652</f>
        <v>27119.98999999999</v>
      </c>
      <c r="K2652" s="9">
        <f>K2662</f>
        <v>3832.7999999999997</v>
      </c>
      <c r="L2652" s="9"/>
      <c r="M2652" s="9"/>
    </row>
    <row r="2653" spans="1:13" ht="12.75">
      <c r="A2653" s="1" t="s">
        <v>13</v>
      </c>
      <c r="B2653" s="5" t="s">
        <v>117</v>
      </c>
      <c r="C2653" s="5" t="s">
        <v>62</v>
      </c>
      <c r="D2653" s="5" t="s">
        <v>44</v>
      </c>
      <c r="E2653" s="16">
        <v>77650.54</v>
      </c>
      <c r="F2653" s="16">
        <v>58963.6</v>
      </c>
      <c r="G2653" s="8"/>
      <c r="H2653" s="9"/>
      <c r="I2653" s="9"/>
      <c r="J2653" s="17">
        <f>E2653-F2653</f>
        <v>18686.939999999995</v>
      </c>
      <c r="K2653" s="9">
        <f>K2649</f>
        <v>2357.3999999999996</v>
      </c>
      <c r="L2653" s="9">
        <f>K2652+K2653</f>
        <v>6190.199999999999</v>
      </c>
      <c r="M2653" s="9"/>
    </row>
    <row r="2654" spans="1:13" ht="12.75">
      <c r="A2654" s="1" t="s">
        <v>13</v>
      </c>
      <c r="B2654" s="5" t="s">
        <v>117</v>
      </c>
      <c r="C2654" s="5" t="s">
        <v>62</v>
      </c>
      <c r="D2654" s="5" t="s">
        <v>22</v>
      </c>
      <c r="E2654" s="16">
        <v>10095.32</v>
      </c>
      <c r="F2654" s="16">
        <v>8725.53</v>
      </c>
      <c r="G2654" s="8"/>
      <c r="H2654" s="9"/>
      <c r="I2654" s="9"/>
      <c r="J2654" s="17">
        <f>E2654-F2654</f>
        <v>1369.789999999999</v>
      </c>
      <c r="K2654" s="9"/>
      <c r="L2654" s="9"/>
      <c r="M2654" s="9"/>
    </row>
    <row r="2655" spans="1:13" ht="12.75">
      <c r="A2655" s="1" t="s">
        <v>13</v>
      </c>
      <c r="B2655" s="5" t="s">
        <v>117</v>
      </c>
      <c r="C2655" s="5" t="s">
        <v>62</v>
      </c>
      <c r="D2655" s="5" t="s">
        <v>23</v>
      </c>
      <c r="E2655" s="16">
        <v>44060.16</v>
      </c>
      <c r="F2655" s="16">
        <v>38117.81</v>
      </c>
      <c r="G2655" s="8"/>
      <c r="H2655" s="9"/>
      <c r="I2655" s="9"/>
      <c r="J2655" s="17">
        <f>E2655-F2655</f>
        <v>5942.350000000006</v>
      </c>
      <c r="K2655" s="9"/>
      <c r="L2655" s="9"/>
      <c r="M2655" s="9"/>
    </row>
    <row r="2656" spans="1:13" ht="12.75">
      <c r="A2656" s="1" t="s">
        <v>13</v>
      </c>
      <c r="B2656" s="5" t="s">
        <v>117</v>
      </c>
      <c r="C2656" s="5" t="s">
        <v>62</v>
      </c>
      <c r="D2656" s="5" t="s">
        <v>24</v>
      </c>
      <c r="E2656" s="16">
        <v>192.02</v>
      </c>
      <c r="F2656" s="16">
        <v>187.95</v>
      </c>
      <c r="G2656" s="8"/>
      <c r="H2656" s="9"/>
      <c r="I2656" s="9"/>
      <c r="J2656" s="17">
        <f>E2656-F2656</f>
        <v>4.070000000000022</v>
      </c>
      <c r="K2656" s="9"/>
      <c r="L2656" s="9"/>
      <c r="M2656" s="9"/>
    </row>
    <row r="2657" spans="1:13" ht="12.75">
      <c r="A2657" s="1" t="s">
        <v>13</v>
      </c>
      <c r="B2657" s="5" t="s">
        <v>117</v>
      </c>
      <c r="C2657" s="5" t="s">
        <v>62</v>
      </c>
      <c r="D2657" s="5" t="s">
        <v>25</v>
      </c>
      <c r="E2657" s="16">
        <v>188853.8</v>
      </c>
      <c r="F2657" s="16">
        <v>163404.66</v>
      </c>
      <c r="G2657" s="8"/>
      <c r="H2657" s="9"/>
      <c r="I2657" s="9"/>
      <c r="J2657" s="17">
        <f>E2657-F2657</f>
        <v>25449.139999999985</v>
      </c>
      <c r="K2657" s="9"/>
      <c r="L2657" s="9"/>
      <c r="M2657" s="9"/>
    </row>
    <row r="2658" spans="1:13" ht="12.75">
      <c r="A2658" s="1" t="s">
        <v>13</v>
      </c>
      <c r="B2658" s="5" t="s">
        <v>117</v>
      </c>
      <c r="C2658" s="5" t="s">
        <v>62</v>
      </c>
      <c r="D2658" s="10" t="s">
        <v>26</v>
      </c>
      <c r="E2658" s="11">
        <v>146538.44</v>
      </c>
      <c r="F2658" s="11">
        <v>126823.28</v>
      </c>
      <c r="G2658" s="8">
        <v>10581.65</v>
      </c>
      <c r="H2658" s="17">
        <f>E2658-G2658</f>
        <v>135956.79</v>
      </c>
      <c r="I2658" s="9"/>
      <c r="J2658" s="17">
        <f>E2658-F2658</f>
        <v>19715.160000000003</v>
      </c>
      <c r="K2658" s="9"/>
      <c r="L2658" s="9"/>
      <c r="M2658" s="9"/>
    </row>
    <row r="2659" spans="1:13" ht="12.75">
      <c r="A2659" s="1" t="s">
        <v>13</v>
      </c>
      <c r="B2659" s="5" t="s">
        <v>117</v>
      </c>
      <c r="C2659" s="18" t="s">
        <v>62</v>
      </c>
      <c r="D2659" s="18" t="s">
        <v>28</v>
      </c>
      <c r="E2659" s="19">
        <v>139558.36</v>
      </c>
      <c r="F2659" s="19">
        <v>120718.79</v>
      </c>
      <c r="G2659" s="8"/>
      <c r="H2659" s="9"/>
      <c r="I2659" s="9"/>
      <c r="J2659" s="17">
        <f>E2659-F2659</f>
        <v>18839.569999999992</v>
      </c>
      <c r="K2659" s="9"/>
      <c r="L2659" s="9"/>
      <c r="M2659" s="9"/>
    </row>
    <row r="2660" spans="1:13" ht="12.75">
      <c r="A2660" s="1" t="s">
        <v>13</v>
      </c>
      <c r="B2660" s="5" t="s">
        <v>117</v>
      </c>
      <c r="C2660" s="5" t="s">
        <v>62</v>
      </c>
      <c r="D2660" s="5" t="s">
        <v>54</v>
      </c>
      <c r="E2660" s="16">
        <v>69681.84</v>
      </c>
      <c r="F2660" s="16">
        <v>60285.28</v>
      </c>
      <c r="G2660" s="8"/>
      <c r="H2660" s="9"/>
      <c r="I2660" s="9"/>
      <c r="J2660" s="17">
        <f>E2660-F2660</f>
        <v>9396.559999999998</v>
      </c>
      <c r="K2660" s="9"/>
      <c r="L2660" s="9"/>
      <c r="M2660" s="9"/>
    </row>
    <row r="2661" spans="1:13" ht="12.75">
      <c r="A2661" s="1" t="s">
        <v>13</v>
      </c>
      <c r="B2661" s="5" t="s">
        <v>117</v>
      </c>
      <c r="C2661" s="5" t="s">
        <v>62</v>
      </c>
      <c r="D2661" s="5" t="s">
        <v>29</v>
      </c>
      <c r="E2661" s="16">
        <v>1780.72</v>
      </c>
      <c r="F2661" s="16">
        <v>1522.75</v>
      </c>
      <c r="G2661" s="8"/>
      <c r="H2661" s="9"/>
      <c r="I2661" s="9"/>
      <c r="J2661" s="17">
        <f>E2661-F2661</f>
        <v>257.97</v>
      </c>
      <c r="K2661" s="9"/>
      <c r="L2661" s="9"/>
      <c r="M2661" s="9"/>
    </row>
    <row r="2662" spans="1:13" ht="12.75">
      <c r="A2662" s="1" t="s">
        <v>13</v>
      </c>
      <c r="B2662" s="5" t="s">
        <v>117</v>
      </c>
      <c r="C2662" s="5" t="s">
        <v>62</v>
      </c>
      <c r="D2662" s="5" t="s">
        <v>30</v>
      </c>
      <c r="E2662" s="16">
        <v>84886.45</v>
      </c>
      <c r="F2662" s="16">
        <v>68872.65</v>
      </c>
      <c r="G2662" s="8"/>
      <c r="H2662" s="9"/>
      <c r="I2662" s="9"/>
      <c r="J2662" s="17">
        <f>E2662-F2662</f>
        <v>16013.800000000003</v>
      </c>
      <c r="K2662" s="9">
        <f>319.4*12</f>
        <v>3832.7999999999997</v>
      </c>
      <c r="L2662" s="9"/>
      <c r="M2662" s="9"/>
    </row>
    <row r="2663" spans="1:13" ht="12.75">
      <c r="A2663" s="1" t="s">
        <v>13</v>
      </c>
      <c r="B2663" s="5" t="s">
        <v>117</v>
      </c>
      <c r="C2663" s="5" t="s">
        <v>62</v>
      </c>
      <c r="D2663" s="5" t="s">
        <v>31</v>
      </c>
      <c r="E2663" s="16">
        <v>1451211.08</v>
      </c>
      <c r="F2663" s="16">
        <v>1254187.78</v>
      </c>
      <c r="G2663" s="8"/>
      <c r="H2663" s="9"/>
      <c r="I2663" s="9"/>
      <c r="J2663" s="17">
        <f>E2663-F2663</f>
        <v>197023.30000000005</v>
      </c>
      <c r="K2663" s="9"/>
      <c r="L2663" s="9"/>
      <c r="M2663" s="9"/>
    </row>
    <row r="2664" spans="1:13" ht="12.75">
      <c r="A2664" s="1" t="s">
        <v>13</v>
      </c>
      <c r="B2664" s="5" t="s">
        <v>117</v>
      </c>
      <c r="C2664" s="5" t="s">
        <v>62</v>
      </c>
      <c r="D2664" s="5" t="s">
        <v>32</v>
      </c>
      <c r="E2664" s="16">
        <v>0</v>
      </c>
      <c r="F2664" s="16">
        <v>0</v>
      </c>
      <c r="G2664" s="8"/>
      <c r="H2664" s="9"/>
      <c r="I2664" s="9"/>
      <c r="J2664" s="17">
        <f>E2664-F2664</f>
        <v>0</v>
      </c>
      <c r="K2664" s="9"/>
      <c r="L2664" s="9"/>
      <c r="M2664" s="9"/>
    </row>
    <row r="2665" spans="1:13" ht="12.75">
      <c r="A2665" s="1" t="s">
        <v>13</v>
      </c>
      <c r="B2665" s="5" t="s">
        <v>117</v>
      </c>
      <c r="C2665" s="5" t="s">
        <v>62</v>
      </c>
      <c r="D2665" s="5" t="s">
        <v>33</v>
      </c>
      <c r="E2665" s="16">
        <v>11258.56</v>
      </c>
      <c r="F2665" s="16">
        <v>9700.76</v>
      </c>
      <c r="G2665" s="8"/>
      <c r="H2665" s="9"/>
      <c r="I2665" s="9"/>
      <c r="J2665" s="17">
        <f>E2665-F2665</f>
        <v>1557.7999999999993</v>
      </c>
      <c r="K2665" s="9"/>
      <c r="L2665" s="9"/>
      <c r="M2665" s="9"/>
    </row>
    <row r="2666" spans="1:13" ht="12.75">
      <c r="A2666" s="1" t="s">
        <v>13</v>
      </c>
      <c r="B2666" s="5" t="s">
        <v>117</v>
      </c>
      <c r="C2666" s="5" t="s">
        <v>62</v>
      </c>
      <c r="D2666" s="5" t="s">
        <v>34</v>
      </c>
      <c r="E2666" s="16">
        <v>247102.65</v>
      </c>
      <c r="F2666" s="16">
        <v>202684.34</v>
      </c>
      <c r="G2666" s="8"/>
      <c r="H2666" s="9"/>
      <c r="I2666" s="9"/>
      <c r="J2666" s="17">
        <f>E2666-F2666</f>
        <v>44418.31</v>
      </c>
      <c r="K2666" s="9">
        <v>84888</v>
      </c>
      <c r="L2666" s="9"/>
      <c r="M2666" s="9"/>
    </row>
    <row r="2667" spans="1:13" ht="12.75">
      <c r="A2667" s="1" t="s">
        <v>13</v>
      </c>
      <c r="B2667" s="5" t="s">
        <v>117</v>
      </c>
      <c r="C2667" s="5" t="s">
        <v>62</v>
      </c>
      <c r="D2667" s="5" t="s">
        <v>35</v>
      </c>
      <c r="E2667" s="16">
        <v>0</v>
      </c>
      <c r="F2667" s="16">
        <v>0</v>
      </c>
      <c r="G2667" s="8"/>
      <c r="H2667" s="9"/>
      <c r="I2667" s="9"/>
      <c r="J2667" s="17">
        <f>E2667-F2667</f>
        <v>0</v>
      </c>
      <c r="K2667" s="9"/>
      <c r="L2667" s="9"/>
      <c r="M2667" s="9"/>
    </row>
    <row r="2668" spans="1:13" ht="12.75">
      <c r="A2668" s="1" t="s">
        <v>13</v>
      </c>
      <c r="B2668" s="5" t="s">
        <v>117</v>
      </c>
      <c r="C2668" s="5" t="s">
        <v>62</v>
      </c>
      <c r="D2668" s="5" t="s">
        <v>36</v>
      </c>
      <c r="E2668" s="16">
        <v>0</v>
      </c>
      <c r="F2668" s="16">
        <v>18248.83</v>
      </c>
      <c r="G2668" s="8"/>
      <c r="H2668" s="9"/>
      <c r="I2668" s="9"/>
      <c r="J2668" s="17">
        <f>E2668-F2668</f>
        <v>-18248.83</v>
      </c>
      <c r="K2668" s="9"/>
      <c r="L2668" s="9"/>
      <c r="M2668" s="9"/>
    </row>
    <row r="2669" spans="1:13" ht="12.75">
      <c r="A2669" s="1" t="s">
        <v>13</v>
      </c>
      <c r="B2669" s="5" t="s">
        <v>117</v>
      </c>
      <c r="C2669" s="5" t="s">
        <v>62</v>
      </c>
      <c r="D2669" s="5" t="s">
        <v>37</v>
      </c>
      <c r="E2669" s="16">
        <v>2977547.93</v>
      </c>
      <c r="F2669" s="16">
        <v>2537434.67</v>
      </c>
      <c r="G2669" s="8"/>
      <c r="H2669" s="9"/>
      <c r="I2669" s="9"/>
      <c r="J2669" s="17">
        <f>E2669-F2669</f>
        <v>440113.26000000024</v>
      </c>
      <c r="K2669" s="9"/>
      <c r="L2669" s="9"/>
      <c r="M2669" s="9"/>
    </row>
    <row r="2670" spans="2:13" ht="12.75">
      <c r="B2670" s="5"/>
      <c r="C2670" s="5"/>
      <c r="D2670" s="10" t="s">
        <v>38</v>
      </c>
      <c r="E2670" s="11">
        <f>E2643+E2644+E2645+E2646+E2647+E2648+E2651+E2654+E2655+E2656+E2657+E2660+E2665</f>
        <v>452248.61999999994</v>
      </c>
      <c r="F2670" s="11">
        <f>F2643+F2644+F2645+F2646+F2647+F2648+F2651+F2654+F2655+F2656+F2657+F2660+F2665</f>
        <v>391628.82000000007</v>
      </c>
      <c r="G2670" s="8"/>
      <c r="H2670" s="9"/>
      <c r="I2670" s="9"/>
      <c r="J2670" s="17">
        <f>E2670-F2670</f>
        <v>60619.79999999987</v>
      </c>
      <c r="K2670" s="9"/>
      <c r="L2670" s="9"/>
      <c r="M2670" s="9"/>
    </row>
    <row r="2671" spans="2:13" ht="12.75">
      <c r="B2671" s="5"/>
      <c r="C2671" s="5"/>
      <c r="D2671" s="10" t="s">
        <v>51</v>
      </c>
      <c r="E2671" s="11">
        <f>E2670+E2659+E2658</f>
        <v>738345.4199999999</v>
      </c>
      <c r="F2671" s="11">
        <f>F2670+F2659+F2658</f>
        <v>639170.89</v>
      </c>
      <c r="G2671" s="8"/>
      <c r="H2671" s="9"/>
      <c r="I2671" s="9"/>
      <c r="J2671" s="17">
        <f>E2671-F2671</f>
        <v>99174.52999999991</v>
      </c>
      <c r="K2671" s="9"/>
      <c r="L2671" s="9"/>
      <c r="M2671" s="9"/>
    </row>
    <row r="2672" spans="1:13" ht="12.75">
      <c r="A2672" s="1" t="s">
        <v>13</v>
      </c>
      <c r="B2672" s="5" t="s">
        <v>119</v>
      </c>
      <c r="C2672" s="5" t="s">
        <v>120</v>
      </c>
      <c r="D2672" s="5" t="s">
        <v>16</v>
      </c>
      <c r="E2672" s="16">
        <v>5791.26</v>
      </c>
      <c r="F2672" s="16">
        <v>5170.96</v>
      </c>
      <c r="G2672" s="8"/>
      <c r="H2672" s="9"/>
      <c r="I2672" s="9"/>
      <c r="J2672" s="17">
        <f>E2672-F2672</f>
        <v>620.3000000000002</v>
      </c>
      <c r="K2672" s="9"/>
      <c r="L2672" s="9"/>
      <c r="M2672" s="9"/>
    </row>
    <row r="2673" spans="1:13" ht="12.75">
      <c r="A2673" s="1" t="s">
        <v>13</v>
      </c>
      <c r="B2673" s="5" t="s">
        <v>119</v>
      </c>
      <c r="C2673" s="5" t="s">
        <v>120</v>
      </c>
      <c r="D2673" s="5" t="s">
        <v>49</v>
      </c>
      <c r="E2673" s="16">
        <v>552.3</v>
      </c>
      <c r="F2673" s="16">
        <v>493.22</v>
      </c>
      <c r="G2673" s="8"/>
      <c r="H2673" s="9"/>
      <c r="I2673" s="9"/>
      <c r="J2673" s="17">
        <f>E2673-F2673</f>
        <v>59.07999999999993</v>
      </c>
      <c r="K2673" s="9"/>
      <c r="L2673" s="9"/>
      <c r="M2673" s="9"/>
    </row>
    <row r="2674" spans="1:13" ht="12.75">
      <c r="A2674" s="1" t="s">
        <v>13</v>
      </c>
      <c r="B2674" s="5" t="s">
        <v>119</v>
      </c>
      <c r="C2674" s="5" t="s">
        <v>120</v>
      </c>
      <c r="D2674" s="5" t="s">
        <v>50</v>
      </c>
      <c r="E2674" s="16">
        <v>773.22</v>
      </c>
      <c r="F2674" s="16">
        <v>691.17</v>
      </c>
      <c r="G2674" s="8"/>
      <c r="H2674" s="9"/>
      <c r="I2674" s="9"/>
      <c r="J2674" s="17">
        <f>E2674-F2674</f>
        <v>82.05000000000007</v>
      </c>
      <c r="K2674" s="9"/>
      <c r="L2674" s="9"/>
      <c r="M2674" s="9"/>
    </row>
    <row r="2675" spans="1:13" ht="12.75">
      <c r="A2675" s="1" t="s">
        <v>13</v>
      </c>
      <c r="B2675" s="5" t="s">
        <v>119</v>
      </c>
      <c r="C2675" s="5" t="s">
        <v>120</v>
      </c>
      <c r="D2675" s="5" t="s">
        <v>17</v>
      </c>
      <c r="E2675" s="16">
        <v>1593.78</v>
      </c>
      <c r="F2675" s="16">
        <v>1423.12</v>
      </c>
      <c r="G2675" s="8"/>
      <c r="H2675" s="9"/>
      <c r="I2675" s="9"/>
      <c r="J2675" s="17">
        <f>E2675-F2675</f>
        <v>170.66000000000008</v>
      </c>
      <c r="K2675" s="9"/>
      <c r="L2675" s="9"/>
      <c r="M2675" s="9"/>
    </row>
    <row r="2676" spans="1:13" ht="12.75">
      <c r="A2676" s="1" t="s">
        <v>13</v>
      </c>
      <c r="B2676" s="5" t="s">
        <v>119</v>
      </c>
      <c r="C2676" s="5" t="s">
        <v>120</v>
      </c>
      <c r="D2676" s="5" t="s">
        <v>18</v>
      </c>
      <c r="E2676" s="16">
        <v>1530.66</v>
      </c>
      <c r="F2676" s="16">
        <v>1366.56</v>
      </c>
      <c r="G2676" s="8"/>
      <c r="H2676" s="9"/>
      <c r="I2676" s="9"/>
      <c r="J2676" s="17">
        <f>E2676-F2676</f>
        <v>164.10000000000014</v>
      </c>
      <c r="K2676" s="9"/>
      <c r="L2676" s="9"/>
      <c r="M2676" s="9"/>
    </row>
    <row r="2677" spans="1:13" ht="12.75">
      <c r="A2677" s="1" t="s">
        <v>13</v>
      </c>
      <c r="B2677" s="5" t="s">
        <v>119</v>
      </c>
      <c r="C2677" s="5" t="s">
        <v>120</v>
      </c>
      <c r="D2677" s="5" t="s">
        <v>19</v>
      </c>
      <c r="E2677" s="16">
        <v>741.66</v>
      </c>
      <c r="F2677" s="16">
        <v>662.89</v>
      </c>
      <c r="G2677" s="8"/>
      <c r="H2677" s="9"/>
      <c r="I2677" s="9"/>
      <c r="J2677" s="17">
        <f>E2677-F2677</f>
        <v>78.76999999999998</v>
      </c>
      <c r="K2677" s="9"/>
      <c r="L2677" s="9"/>
      <c r="M2677" s="9"/>
    </row>
    <row r="2678" spans="1:13" ht="12.75">
      <c r="A2678" s="1" t="s">
        <v>13</v>
      </c>
      <c r="B2678" s="5" t="s">
        <v>119</v>
      </c>
      <c r="C2678" s="5" t="s">
        <v>120</v>
      </c>
      <c r="D2678" s="5" t="s">
        <v>21</v>
      </c>
      <c r="E2678" s="16">
        <v>16381.14</v>
      </c>
      <c r="F2678" s="16">
        <v>14185.88</v>
      </c>
      <c r="G2678" s="8"/>
      <c r="H2678" s="9"/>
      <c r="I2678" s="9"/>
      <c r="J2678" s="17">
        <f>E2678-F2678</f>
        <v>2195.26</v>
      </c>
      <c r="K2678" s="9">
        <f>K2685</f>
        <v>320.76</v>
      </c>
      <c r="L2678" s="9"/>
      <c r="M2678" s="9"/>
    </row>
    <row r="2679" spans="1:13" ht="12.75">
      <c r="A2679" s="1" t="s">
        <v>13</v>
      </c>
      <c r="B2679" s="5" t="s">
        <v>119</v>
      </c>
      <c r="C2679" s="5" t="s">
        <v>120</v>
      </c>
      <c r="D2679" s="5" t="s">
        <v>22</v>
      </c>
      <c r="E2679" s="16">
        <v>820.56</v>
      </c>
      <c r="F2679" s="16">
        <v>731.95</v>
      </c>
      <c r="G2679" s="8"/>
      <c r="H2679" s="9"/>
      <c r="I2679" s="9"/>
      <c r="J2679" s="17">
        <f>E2679-F2679</f>
        <v>88.6099999999999</v>
      </c>
      <c r="K2679" s="9"/>
      <c r="L2679" s="9"/>
      <c r="M2679" s="9"/>
    </row>
    <row r="2680" spans="1:13" ht="12.75">
      <c r="A2680" s="1" t="s">
        <v>13</v>
      </c>
      <c r="B2680" s="5" t="s">
        <v>119</v>
      </c>
      <c r="C2680" s="5" t="s">
        <v>120</v>
      </c>
      <c r="D2680" s="5" t="s">
        <v>24</v>
      </c>
      <c r="E2680" s="16">
        <v>15.78</v>
      </c>
      <c r="F2680" s="16">
        <v>15.78</v>
      </c>
      <c r="G2680" s="8"/>
      <c r="H2680" s="9"/>
      <c r="I2680" s="9"/>
      <c r="J2680" s="17">
        <f>E2680-F2680</f>
        <v>0</v>
      </c>
      <c r="K2680" s="9"/>
      <c r="L2680" s="9"/>
      <c r="M2680" s="9"/>
    </row>
    <row r="2681" spans="1:13" ht="12.75">
      <c r="A2681" s="1" t="s">
        <v>13</v>
      </c>
      <c r="B2681" s="5" t="s">
        <v>119</v>
      </c>
      <c r="C2681" s="5" t="s">
        <v>120</v>
      </c>
      <c r="D2681" s="5" t="s">
        <v>25</v>
      </c>
      <c r="E2681" s="16">
        <v>15353.94</v>
      </c>
      <c r="F2681" s="16">
        <v>13709.66</v>
      </c>
      <c r="G2681" s="8"/>
      <c r="H2681" s="9"/>
      <c r="I2681" s="9"/>
      <c r="J2681" s="17">
        <f>E2681-F2681</f>
        <v>1644.2800000000007</v>
      </c>
      <c r="K2681" s="9"/>
      <c r="L2681" s="9"/>
      <c r="M2681" s="9"/>
    </row>
    <row r="2682" spans="1:13" ht="12.75">
      <c r="A2682" s="1" t="s">
        <v>13</v>
      </c>
      <c r="B2682" s="5" t="s">
        <v>119</v>
      </c>
      <c r="C2682" s="5" t="s">
        <v>120</v>
      </c>
      <c r="D2682" s="10" t="s">
        <v>26</v>
      </c>
      <c r="E2682" s="11">
        <v>21792.18</v>
      </c>
      <c r="F2682" s="11">
        <v>19438.99</v>
      </c>
      <c r="G2682" s="8">
        <v>7713.62</v>
      </c>
      <c r="H2682" s="17">
        <f>E2682-G2682</f>
        <v>14078.560000000001</v>
      </c>
      <c r="I2682" s="9"/>
      <c r="J2682" s="17">
        <f>E2682-F2682</f>
        <v>2353.1899999999987</v>
      </c>
      <c r="K2682" s="9"/>
      <c r="L2682" s="9"/>
      <c r="M2682" s="9"/>
    </row>
    <row r="2683" spans="1:13" ht="12.75">
      <c r="A2683" s="1" t="s">
        <v>13</v>
      </c>
      <c r="B2683" s="5" t="s">
        <v>119</v>
      </c>
      <c r="C2683" s="18" t="s">
        <v>120</v>
      </c>
      <c r="D2683" s="18" t="s">
        <v>28</v>
      </c>
      <c r="E2683" s="19">
        <v>11345.82</v>
      </c>
      <c r="F2683" s="19">
        <v>10128.2</v>
      </c>
      <c r="G2683" s="8"/>
      <c r="H2683" s="9"/>
      <c r="I2683" s="9"/>
      <c r="J2683" s="17">
        <f>E2683-F2683</f>
        <v>1217.619999999999</v>
      </c>
      <c r="K2683" s="9"/>
      <c r="L2683" s="9"/>
      <c r="M2683" s="9"/>
    </row>
    <row r="2684" spans="1:13" ht="12.75">
      <c r="A2684" s="1" t="s">
        <v>13</v>
      </c>
      <c r="B2684" s="5" t="s">
        <v>119</v>
      </c>
      <c r="C2684" s="5" t="s">
        <v>120</v>
      </c>
      <c r="D2684" s="5" t="s">
        <v>29</v>
      </c>
      <c r="E2684" s="16">
        <v>126.48</v>
      </c>
      <c r="F2684" s="16">
        <v>112.66</v>
      </c>
      <c r="G2684" s="8"/>
      <c r="H2684" s="9"/>
      <c r="I2684" s="9"/>
      <c r="J2684" s="17">
        <f>E2684-F2684</f>
        <v>13.820000000000007</v>
      </c>
      <c r="K2684" s="9"/>
      <c r="L2684" s="9"/>
      <c r="M2684" s="9"/>
    </row>
    <row r="2685" spans="1:13" ht="12.75">
      <c r="A2685" s="1" t="s">
        <v>13</v>
      </c>
      <c r="B2685" s="5" t="s">
        <v>119</v>
      </c>
      <c r="C2685" s="5" t="s">
        <v>120</v>
      </c>
      <c r="D2685" s="5" t="s">
        <v>30</v>
      </c>
      <c r="E2685" s="16">
        <v>9675.38</v>
      </c>
      <c r="F2685" s="16">
        <v>8378.7</v>
      </c>
      <c r="G2685" s="8"/>
      <c r="H2685" s="9"/>
      <c r="I2685" s="9"/>
      <c r="J2685" s="17">
        <f>E2685-F2685</f>
        <v>1296.6799999999985</v>
      </c>
      <c r="K2685" s="9">
        <f>26.73*12</f>
        <v>320.76</v>
      </c>
      <c r="L2685" s="9"/>
      <c r="M2685" s="9"/>
    </row>
    <row r="2686" spans="1:13" ht="12.75">
      <c r="A2686" s="1" t="s">
        <v>13</v>
      </c>
      <c r="B2686" s="5" t="s">
        <v>119</v>
      </c>
      <c r="C2686" s="5" t="s">
        <v>120</v>
      </c>
      <c r="D2686" s="5" t="s">
        <v>33</v>
      </c>
      <c r="E2686" s="16">
        <v>915.24</v>
      </c>
      <c r="F2686" s="16">
        <v>816.78</v>
      </c>
      <c r="G2686" s="8"/>
      <c r="H2686" s="9"/>
      <c r="I2686" s="9"/>
      <c r="J2686" s="17">
        <f>E2686-F2686</f>
        <v>98.46000000000004</v>
      </c>
      <c r="K2686" s="9"/>
      <c r="L2686" s="9"/>
      <c r="M2686" s="9"/>
    </row>
    <row r="2687" spans="1:13" ht="12.75">
      <c r="A2687" s="1" t="s">
        <v>13</v>
      </c>
      <c r="B2687" s="5" t="s">
        <v>119</v>
      </c>
      <c r="C2687" s="5" t="s">
        <v>120</v>
      </c>
      <c r="D2687" s="5" t="s">
        <v>37</v>
      </c>
      <c r="E2687" s="16">
        <v>87409.4</v>
      </c>
      <c r="F2687" s="16">
        <v>77326.52</v>
      </c>
      <c r="G2687" s="8"/>
      <c r="H2687" s="9"/>
      <c r="I2687" s="9"/>
      <c r="J2687" s="17">
        <f>E2687-F2687</f>
        <v>10082.87999999999</v>
      </c>
      <c r="K2687" s="9"/>
      <c r="L2687" s="9"/>
      <c r="M2687" s="9"/>
    </row>
    <row r="2688" spans="2:13" ht="12.75">
      <c r="B2688" s="5"/>
      <c r="C2688" s="5"/>
      <c r="D2688" s="10" t="s">
        <v>38</v>
      </c>
      <c r="E2688" s="11">
        <f>E2672+E2673+E2674+E2675+E2676+E2677+E2679+E2680+E2681+E2686</f>
        <v>28088.400000000005</v>
      </c>
      <c r="F2688" s="11">
        <f>F2672+F2673+F2674+F2675+F2676+F2677+F2679+F2680+F2681+F2686</f>
        <v>25082.09</v>
      </c>
      <c r="G2688" s="8"/>
      <c r="H2688" s="9"/>
      <c r="I2688" s="9"/>
      <c r="J2688" s="17">
        <f>E2688-F2688</f>
        <v>3006.310000000005</v>
      </c>
      <c r="K2688" s="9"/>
      <c r="L2688" s="9"/>
      <c r="M2688" s="9"/>
    </row>
    <row r="2689" spans="2:13" ht="12.75">
      <c r="B2689" s="5"/>
      <c r="C2689" s="5"/>
      <c r="D2689" s="10" t="s">
        <v>51</v>
      </c>
      <c r="E2689" s="11">
        <f>E2688+E2683+E2682</f>
        <v>61226.4</v>
      </c>
      <c r="F2689" s="11">
        <f>F2688+F2683+F2682</f>
        <v>54649.28</v>
      </c>
      <c r="G2689" s="8"/>
      <c r="H2689" s="9"/>
      <c r="I2689" s="9"/>
      <c r="J2689" s="17">
        <f>E2689-F2689</f>
        <v>6577.120000000003</v>
      </c>
      <c r="K2689" s="9"/>
      <c r="L2689" s="9"/>
      <c r="M2689" s="9"/>
    </row>
    <row r="2690" spans="1:13" ht="12.75">
      <c r="A2690" s="1" t="s">
        <v>13</v>
      </c>
      <c r="B2690" s="5" t="s">
        <v>39</v>
      </c>
      <c r="C2690" s="5" t="s">
        <v>90</v>
      </c>
      <c r="D2690" s="5" t="s">
        <v>16</v>
      </c>
      <c r="E2690" s="16">
        <v>61637.22</v>
      </c>
      <c r="F2690" s="16">
        <v>50896.77</v>
      </c>
      <c r="G2690" s="8"/>
      <c r="H2690" s="9"/>
      <c r="I2690" s="9"/>
      <c r="J2690" s="17">
        <f>E2690-F2690</f>
        <v>10740.450000000004</v>
      </c>
      <c r="K2690" s="9"/>
      <c r="L2690" s="9"/>
      <c r="M2690" s="9"/>
    </row>
    <row r="2691" spans="1:13" ht="12.75">
      <c r="A2691" s="1" t="s">
        <v>13</v>
      </c>
      <c r="B2691" s="5" t="s">
        <v>39</v>
      </c>
      <c r="C2691" s="5" t="s">
        <v>90</v>
      </c>
      <c r="D2691" s="5" t="s">
        <v>49</v>
      </c>
      <c r="E2691" s="16">
        <v>5878.38</v>
      </c>
      <c r="F2691" s="16">
        <v>4854.93</v>
      </c>
      <c r="G2691" s="8"/>
      <c r="H2691" s="9"/>
      <c r="I2691" s="9"/>
      <c r="J2691" s="17">
        <f>E2691-F2691</f>
        <v>1023.4499999999998</v>
      </c>
      <c r="K2691" s="9"/>
      <c r="L2691" s="9"/>
      <c r="M2691" s="9"/>
    </row>
    <row r="2692" spans="1:13" ht="12.75">
      <c r="A2692" s="1" t="s">
        <v>13</v>
      </c>
      <c r="B2692" s="5" t="s">
        <v>39</v>
      </c>
      <c r="C2692" s="5" t="s">
        <v>90</v>
      </c>
      <c r="D2692" s="5" t="s">
        <v>50</v>
      </c>
      <c r="E2692" s="16">
        <v>8230.74</v>
      </c>
      <c r="F2692" s="16">
        <v>6804.6</v>
      </c>
      <c r="G2692" s="8"/>
      <c r="H2692" s="9"/>
      <c r="I2692" s="9"/>
      <c r="J2692" s="17">
        <f>E2692-F2692</f>
        <v>1426.1399999999994</v>
      </c>
      <c r="K2692" s="9"/>
      <c r="L2692" s="9"/>
      <c r="M2692" s="9"/>
    </row>
    <row r="2693" spans="1:13" ht="12.75">
      <c r="A2693" s="1" t="s">
        <v>13</v>
      </c>
      <c r="B2693" s="5" t="s">
        <v>39</v>
      </c>
      <c r="C2693" s="5" t="s">
        <v>90</v>
      </c>
      <c r="D2693" s="5" t="s">
        <v>17</v>
      </c>
      <c r="E2693" s="16">
        <v>16962.84</v>
      </c>
      <c r="F2693" s="16">
        <v>14007.46</v>
      </c>
      <c r="G2693" s="8"/>
      <c r="H2693" s="9"/>
      <c r="I2693" s="9"/>
      <c r="J2693" s="17">
        <f>E2693-F2693</f>
        <v>2955.380000000001</v>
      </c>
      <c r="K2693" s="9"/>
      <c r="L2693" s="9"/>
      <c r="M2693" s="9"/>
    </row>
    <row r="2694" spans="1:13" ht="12.75">
      <c r="A2694" s="1" t="s">
        <v>13</v>
      </c>
      <c r="B2694" s="5" t="s">
        <v>39</v>
      </c>
      <c r="C2694" s="5" t="s">
        <v>90</v>
      </c>
      <c r="D2694" s="5" t="s">
        <v>18</v>
      </c>
      <c r="E2694" s="16">
        <v>16291.2</v>
      </c>
      <c r="F2694" s="16">
        <v>13450.83</v>
      </c>
      <c r="G2694" s="8"/>
      <c r="H2694" s="9"/>
      <c r="I2694" s="9"/>
      <c r="J2694" s="17">
        <f>E2694-F2694</f>
        <v>2840.370000000001</v>
      </c>
      <c r="K2694" s="9"/>
      <c r="L2694" s="9"/>
      <c r="M2694" s="9"/>
    </row>
    <row r="2695" spans="1:13" ht="12.75">
      <c r="A2695" s="1" t="s">
        <v>13</v>
      </c>
      <c r="B2695" s="5" t="s">
        <v>39</v>
      </c>
      <c r="C2695" s="5" t="s">
        <v>90</v>
      </c>
      <c r="D2695" s="5" t="s">
        <v>19</v>
      </c>
      <c r="E2695" s="16">
        <v>7893.78</v>
      </c>
      <c r="F2695" s="16">
        <v>6525.45</v>
      </c>
      <c r="G2695" s="8"/>
      <c r="H2695" s="9"/>
      <c r="I2695" s="9"/>
      <c r="J2695" s="17">
        <f>E2695-F2695</f>
        <v>1368.33</v>
      </c>
      <c r="K2695" s="9"/>
      <c r="L2695" s="9"/>
      <c r="M2695" s="9"/>
    </row>
    <row r="2696" spans="1:13" ht="12.75">
      <c r="A2696" s="1" t="s">
        <v>13</v>
      </c>
      <c r="B2696" s="5" t="s">
        <v>39</v>
      </c>
      <c r="C2696" s="5" t="s">
        <v>90</v>
      </c>
      <c r="D2696" s="5" t="s">
        <v>114</v>
      </c>
      <c r="E2696" s="16">
        <v>0</v>
      </c>
      <c r="F2696" s="16">
        <v>0</v>
      </c>
      <c r="G2696" s="8"/>
      <c r="H2696" s="9"/>
      <c r="I2696" s="9"/>
      <c r="J2696" s="17">
        <f>E2696-F2696</f>
        <v>0</v>
      </c>
      <c r="K2696" s="9"/>
      <c r="L2696" s="9"/>
      <c r="M2696" s="9"/>
    </row>
    <row r="2697" spans="1:13" ht="12.75">
      <c r="A2697" s="1" t="s">
        <v>13</v>
      </c>
      <c r="B2697" s="5" t="s">
        <v>39</v>
      </c>
      <c r="C2697" s="5" t="s">
        <v>90</v>
      </c>
      <c r="D2697" s="5" t="s">
        <v>21</v>
      </c>
      <c r="E2697" s="16">
        <v>363703.63</v>
      </c>
      <c r="F2697" s="16">
        <v>294455.29</v>
      </c>
      <c r="G2697" s="8"/>
      <c r="H2697" s="9"/>
      <c r="I2697" s="9"/>
      <c r="J2697" s="17">
        <f>E2697-F2697</f>
        <v>69248.34000000003</v>
      </c>
      <c r="K2697" s="9">
        <f>K2706</f>
        <v>9654.960000000001</v>
      </c>
      <c r="L2697" s="9"/>
      <c r="M2697" s="9"/>
    </row>
    <row r="2698" spans="1:13" ht="12.75">
      <c r="A2698" s="1" t="s">
        <v>13</v>
      </c>
      <c r="B2698" s="5" t="s">
        <v>39</v>
      </c>
      <c r="C2698" s="5" t="s">
        <v>90</v>
      </c>
      <c r="D2698" s="5" t="s">
        <v>22</v>
      </c>
      <c r="E2698" s="16">
        <v>8734.44</v>
      </c>
      <c r="F2698" s="16">
        <v>7204.82</v>
      </c>
      <c r="G2698" s="8"/>
      <c r="H2698" s="9"/>
      <c r="I2698" s="9"/>
      <c r="J2698" s="17">
        <f>E2698-F2698</f>
        <v>1529.6200000000008</v>
      </c>
      <c r="K2698" s="9"/>
      <c r="L2698" s="9"/>
      <c r="M2698" s="9"/>
    </row>
    <row r="2699" spans="1:13" ht="12.75">
      <c r="A2699" s="1" t="s">
        <v>13</v>
      </c>
      <c r="B2699" s="5" t="s">
        <v>39</v>
      </c>
      <c r="C2699" s="5" t="s">
        <v>90</v>
      </c>
      <c r="D2699" s="5" t="s">
        <v>23</v>
      </c>
      <c r="E2699" s="16">
        <v>38124.54</v>
      </c>
      <c r="F2699" s="16">
        <v>31477.81</v>
      </c>
      <c r="G2699" s="8"/>
      <c r="H2699" s="9"/>
      <c r="I2699" s="9"/>
      <c r="J2699" s="17">
        <f>E2699-F2699</f>
        <v>6646.73</v>
      </c>
      <c r="K2699" s="9"/>
      <c r="L2699" s="9"/>
      <c r="M2699" s="9"/>
    </row>
    <row r="2700" spans="1:13" ht="12.75">
      <c r="A2700" s="1" t="s">
        <v>13</v>
      </c>
      <c r="B2700" s="5" t="s">
        <v>39</v>
      </c>
      <c r="C2700" s="5" t="s">
        <v>90</v>
      </c>
      <c r="D2700" s="5" t="s">
        <v>24</v>
      </c>
      <c r="E2700" s="16">
        <v>168.48</v>
      </c>
      <c r="F2700" s="16">
        <v>157.22</v>
      </c>
      <c r="G2700" s="8"/>
      <c r="H2700" s="9"/>
      <c r="I2700" s="9"/>
      <c r="J2700" s="17">
        <f>E2700-F2700</f>
        <v>11.259999999999991</v>
      </c>
      <c r="K2700" s="9"/>
      <c r="L2700" s="9"/>
      <c r="M2700" s="9"/>
    </row>
    <row r="2701" spans="1:13" ht="12.75">
      <c r="A2701" s="1" t="s">
        <v>13</v>
      </c>
      <c r="B2701" s="5" t="s">
        <v>39</v>
      </c>
      <c r="C2701" s="5" t="s">
        <v>90</v>
      </c>
      <c r="D2701" s="5" t="s">
        <v>25</v>
      </c>
      <c r="E2701" s="16">
        <v>163414.68</v>
      </c>
      <c r="F2701" s="16">
        <v>134942.29</v>
      </c>
      <c r="G2701" s="8"/>
      <c r="H2701" s="9"/>
      <c r="I2701" s="9"/>
      <c r="J2701" s="17">
        <f>E2701-F2701</f>
        <v>28472.389999999985</v>
      </c>
      <c r="K2701" s="9"/>
      <c r="L2701" s="9"/>
      <c r="M2701" s="9"/>
    </row>
    <row r="2702" spans="1:13" ht="12.75">
      <c r="A2702" s="1" t="s">
        <v>13</v>
      </c>
      <c r="B2702" s="5" t="s">
        <v>39</v>
      </c>
      <c r="C2702" s="5" t="s">
        <v>90</v>
      </c>
      <c r="D2702" s="10" t="s">
        <v>26</v>
      </c>
      <c r="E2702" s="11">
        <v>132511.92</v>
      </c>
      <c r="F2702" s="11">
        <v>109432.8</v>
      </c>
      <c r="G2702" s="8">
        <v>14590.78</v>
      </c>
      <c r="H2702" s="17">
        <f>E2702-G2702</f>
        <v>117921.14000000001</v>
      </c>
      <c r="I2702" s="9"/>
      <c r="J2702" s="17">
        <f>E2702-F2702</f>
        <v>23079.12000000001</v>
      </c>
      <c r="K2702" s="9"/>
      <c r="L2702" s="9"/>
      <c r="M2702" s="9"/>
    </row>
    <row r="2703" spans="1:13" ht="12.75">
      <c r="A2703" s="1" t="s">
        <v>13</v>
      </c>
      <c r="B2703" s="5" t="s">
        <v>39</v>
      </c>
      <c r="C2703" s="18" t="s">
        <v>90</v>
      </c>
      <c r="D2703" s="18" t="s">
        <v>28</v>
      </c>
      <c r="E2703" s="19">
        <v>120755.1</v>
      </c>
      <c r="F2703" s="19">
        <v>99688.09</v>
      </c>
      <c r="G2703" s="8"/>
      <c r="H2703" s="9"/>
      <c r="I2703" s="9"/>
      <c r="J2703" s="17">
        <f>E2703-F2703</f>
        <v>21067.01000000001</v>
      </c>
      <c r="K2703" s="9"/>
      <c r="L2703" s="9"/>
      <c r="M2703" s="9"/>
    </row>
    <row r="2704" spans="1:13" ht="12.75">
      <c r="A2704" s="1" t="s">
        <v>13</v>
      </c>
      <c r="B2704" s="5" t="s">
        <v>39</v>
      </c>
      <c r="C2704" s="5" t="s">
        <v>90</v>
      </c>
      <c r="D2704" s="5" t="s">
        <v>54</v>
      </c>
      <c r="E2704" s="16">
        <v>60294.72</v>
      </c>
      <c r="F2704" s="16">
        <v>49783.97</v>
      </c>
      <c r="G2704" s="8"/>
      <c r="H2704" s="9"/>
      <c r="I2704" s="9"/>
      <c r="J2704" s="17">
        <f>E2704-F2704</f>
        <v>10510.75</v>
      </c>
      <c r="K2704" s="9"/>
      <c r="L2704" s="9"/>
      <c r="M2704" s="9"/>
    </row>
    <row r="2705" spans="1:13" ht="12.75">
      <c r="A2705" s="1" t="s">
        <v>13</v>
      </c>
      <c r="B2705" s="5" t="s">
        <v>39</v>
      </c>
      <c r="C2705" s="5" t="s">
        <v>90</v>
      </c>
      <c r="D2705" s="5" t="s">
        <v>29</v>
      </c>
      <c r="E2705" s="16">
        <v>1246.5</v>
      </c>
      <c r="F2705" s="16">
        <v>1026.53</v>
      </c>
      <c r="G2705" s="8"/>
      <c r="H2705" s="9"/>
      <c r="I2705" s="9"/>
      <c r="J2705" s="17">
        <f>E2705-F2705</f>
        <v>219.97000000000003</v>
      </c>
      <c r="K2705" s="9"/>
      <c r="L2705" s="9"/>
      <c r="M2705" s="9"/>
    </row>
    <row r="2706" spans="1:13" ht="12.75">
      <c r="A2706" s="1" t="s">
        <v>13</v>
      </c>
      <c r="B2706" s="5" t="s">
        <v>39</v>
      </c>
      <c r="C2706" s="5" t="s">
        <v>90</v>
      </c>
      <c r="D2706" s="5" t="s">
        <v>30</v>
      </c>
      <c r="E2706" s="16">
        <v>214797.53</v>
      </c>
      <c r="F2706" s="16">
        <v>173912.95</v>
      </c>
      <c r="G2706" s="8"/>
      <c r="H2706" s="9"/>
      <c r="I2706" s="9"/>
      <c r="J2706" s="17">
        <f>E2706-F2706</f>
        <v>40884.57999999999</v>
      </c>
      <c r="K2706" s="9">
        <f>804.58*12</f>
        <v>9654.960000000001</v>
      </c>
      <c r="L2706" s="9"/>
      <c r="M2706" s="9"/>
    </row>
    <row r="2707" spans="1:13" ht="12.75">
      <c r="A2707" s="1" t="s">
        <v>13</v>
      </c>
      <c r="B2707" s="5" t="s">
        <v>39</v>
      </c>
      <c r="C2707" s="5" t="s">
        <v>90</v>
      </c>
      <c r="D2707" s="5" t="s">
        <v>31</v>
      </c>
      <c r="E2707" s="16">
        <v>1231658.22</v>
      </c>
      <c r="F2707" s="16">
        <v>1035595.36</v>
      </c>
      <c r="G2707" s="8"/>
      <c r="H2707" s="9"/>
      <c r="I2707" s="9"/>
      <c r="J2707" s="17">
        <f>E2707-F2707</f>
        <v>196062.86</v>
      </c>
      <c r="K2707" s="9"/>
      <c r="L2707" s="9"/>
      <c r="M2707" s="9"/>
    </row>
    <row r="2708" spans="1:13" ht="12.75">
      <c r="A2708" s="1" t="s">
        <v>13</v>
      </c>
      <c r="B2708" s="5" t="s">
        <v>39</v>
      </c>
      <c r="C2708" s="5" t="s">
        <v>90</v>
      </c>
      <c r="D2708" s="5" t="s">
        <v>32</v>
      </c>
      <c r="E2708" s="16">
        <v>0</v>
      </c>
      <c r="F2708" s="16">
        <v>0</v>
      </c>
      <c r="G2708" s="8"/>
      <c r="H2708" s="9"/>
      <c r="I2708" s="9"/>
      <c r="J2708" s="17">
        <f>E2708-F2708</f>
        <v>0</v>
      </c>
      <c r="K2708" s="9"/>
      <c r="L2708" s="9"/>
      <c r="M2708" s="9"/>
    </row>
    <row r="2709" spans="1:13" ht="12.75">
      <c r="A2709" s="1" t="s">
        <v>13</v>
      </c>
      <c r="B2709" s="5" t="s">
        <v>39</v>
      </c>
      <c r="C2709" s="5" t="s">
        <v>90</v>
      </c>
      <c r="D2709" s="5" t="s">
        <v>33</v>
      </c>
      <c r="E2709" s="16">
        <v>9740.94</v>
      </c>
      <c r="F2709" s="16">
        <v>8038.99</v>
      </c>
      <c r="G2709" s="8"/>
      <c r="H2709" s="9"/>
      <c r="I2709" s="9"/>
      <c r="J2709" s="17">
        <f>E2709-F2709</f>
        <v>1701.9500000000007</v>
      </c>
      <c r="K2709" s="9"/>
      <c r="L2709" s="9"/>
      <c r="M2709" s="9"/>
    </row>
    <row r="2710" spans="1:13" ht="12.75">
      <c r="A2710" s="1" t="s">
        <v>13</v>
      </c>
      <c r="B2710" s="5" t="s">
        <v>39</v>
      </c>
      <c r="C2710" s="5" t="s">
        <v>90</v>
      </c>
      <c r="D2710" s="5" t="s">
        <v>34</v>
      </c>
      <c r="E2710" s="16">
        <v>0</v>
      </c>
      <c r="F2710" s="16">
        <v>0</v>
      </c>
      <c r="G2710" s="8"/>
      <c r="H2710" s="9"/>
      <c r="I2710" s="9"/>
      <c r="J2710" s="17">
        <f>E2710-F2710</f>
        <v>0</v>
      </c>
      <c r="K2710" s="9"/>
      <c r="L2710" s="9"/>
      <c r="M2710" s="9"/>
    </row>
    <row r="2711" spans="1:13" ht="12.75">
      <c r="A2711" s="1" t="s">
        <v>13</v>
      </c>
      <c r="B2711" s="5" t="s">
        <v>39</v>
      </c>
      <c r="C2711" s="5" t="s">
        <v>90</v>
      </c>
      <c r="D2711" s="5" t="s">
        <v>35</v>
      </c>
      <c r="E2711" s="16">
        <v>0</v>
      </c>
      <c r="F2711" s="16">
        <v>0</v>
      </c>
      <c r="G2711" s="8"/>
      <c r="H2711" s="9"/>
      <c r="I2711" s="9"/>
      <c r="J2711" s="17">
        <f>E2711-F2711</f>
        <v>0</v>
      </c>
      <c r="K2711" s="9"/>
      <c r="L2711" s="9"/>
      <c r="M2711" s="9"/>
    </row>
    <row r="2712" spans="1:13" ht="12.75">
      <c r="A2712" s="1" t="s">
        <v>13</v>
      </c>
      <c r="B2712" s="5" t="s">
        <v>39</v>
      </c>
      <c r="C2712" s="5" t="s">
        <v>90</v>
      </c>
      <c r="D2712" s="5" t="s">
        <v>36</v>
      </c>
      <c r="E2712" s="16">
        <v>0</v>
      </c>
      <c r="F2712" s="16">
        <v>0</v>
      </c>
      <c r="G2712" s="8"/>
      <c r="H2712" s="9"/>
      <c r="I2712" s="9"/>
      <c r="J2712" s="17">
        <f>E2712-F2712</f>
        <v>0</v>
      </c>
      <c r="K2712" s="9"/>
      <c r="L2712" s="9"/>
      <c r="M2712" s="9"/>
    </row>
    <row r="2713" spans="1:13" ht="12.75">
      <c r="A2713" s="1" t="s">
        <v>13</v>
      </c>
      <c r="B2713" s="5" t="s">
        <v>39</v>
      </c>
      <c r="C2713" s="5" t="s">
        <v>90</v>
      </c>
      <c r="D2713" s="5" t="s">
        <v>37</v>
      </c>
      <c r="E2713" s="16">
        <v>2462044.86</v>
      </c>
      <c r="F2713" s="16">
        <v>2042256.16</v>
      </c>
      <c r="G2713" s="8"/>
      <c r="H2713" s="9"/>
      <c r="I2713" s="9"/>
      <c r="J2713" s="17">
        <f>E2713-F2713</f>
        <v>419788.69999999995</v>
      </c>
      <c r="K2713" s="9"/>
      <c r="L2713" s="9"/>
      <c r="M2713" s="9"/>
    </row>
    <row r="2714" spans="2:13" ht="12.75">
      <c r="B2714" s="5"/>
      <c r="C2714" s="5"/>
      <c r="D2714" s="10" t="s">
        <v>38</v>
      </c>
      <c r="E2714" s="11">
        <f>E2690+E2691+E2692+E2693+E2694+E2695+E2698+E2699+E2700+E2701+E2704+E2709</f>
        <v>397371.96</v>
      </c>
      <c r="F2714" s="11">
        <f>F2690+F2691+F2692+F2693+F2694+F2695+F2698+F2699+F2700+F2701+F2704+F2709</f>
        <v>328145.14</v>
      </c>
      <c r="G2714" s="8"/>
      <c r="H2714" s="9"/>
      <c r="I2714" s="9"/>
      <c r="J2714" s="17">
        <f>E2714-F2714</f>
        <v>69226.82</v>
      </c>
      <c r="K2714" s="9"/>
      <c r="L2714" s="9"/>
      <c r="M2714" s="9"/>
    </row>
    <row r="2715" spans="2:13" ht="12.75">
      <c r="B2715" s="5"/>
      <c r="C2715" s="5"/>
      <c r="D2715" s="10" t="s">
        <v>51</v>
      </c>
      <c r="E2715" s="11">
        <f>E2714+E2703+E2702</f>
        <v>650638.9800000001</v>
      </c>
      <c r="F2715" s="11">
        <f>F2714+F2703+F2702</f>
        <v>537266.03</v>
      </c>
      <c r="G2715" s="8"/>
      <c r="H2715" s="9"/>
      <c r="I2715" s="9"/>
      <c r="J2715" s="17">
        <f>E2715-F2715</f>
        <v>113372.95000000007</v>
      </c>
      <c r="K2715" s="9"/>
      <c r="L2715" s="9"/>
      <c r="M2715" s="9"/>
    </row>
    <row r="2716" spans="1:13" ht="12.75">
      <c r="A2716" s="1" t="s">
        <v>13</v>
      </c>
      <c r="B2716" s="5" t="s">
        <v>39</v>
      </c>
      <c r="C2716" s="5" t="s">
        <v>53</v>
      </c>
      <c r="D2716" s="5" t="s">
        <v>16</v>
      </c>
      <c r="E2716" s="16">
        <v>45330.42</v>
      </c>
      <c r="F2716" s="16">
        <v>38608.66</v>
      </c>
      <c r="G2716" s="8"/>
      <c r="H2716" s="9"/>
      <c r="I2716" s="9"/>
      <c r="J2716" s="17">
        <f>E2716-F2716</f>
        <v>6721.759999999995</v>
      </c>
      <c r="K2716" s="9"/>
      <c r="L2716" s="9"/>
      <c r="M2716" s="9"/>
    </row>
    <row r="2717" spans="1:13" ht="12.75">
      <c r="A2717" s="1" t="s">
        <v>13</v>
      </c>
      <c r="B2717" s="5" t="s">
        <v>39</v>
      </c>
      <c r="C2717" s="5" t="s">
        <v>53</v>
      </c>
      <c r="D2717" s="5" t="s">
        <v>41</v>
      </c>
      <c r="E2717" s="16">
        <v>2043.36</v>
      </c>
      <c r="F2717" s="16">
        <v>1796.85</v>
      </c>
      <c r="G2717" s="8"/>
      <c r="H2717" s="9"/>
      <c r="I2717" s="9"/>
      <c r="J2717" s="17">
        <f>E2717-F2717</f>
        <v>246.51</v>
      </c>
      <c r="K2717" s="9"/>
      <c r="L2717" s="9"/>
      <c r="M2717" s="9"/>
    </row>
    <row r="2718" spans="1:13" ht="12.75">
      <c r="A2718" s="1" t="s">
        <v>13</v>
      </c>
      <c r="B2718" s="5" t="s">
        <v>39</v>
      </c>
      <c r="C2718" s="5" t="s">
        <v>53</v>
      </c>
      <c r="D2718" s="5" t="s">
        <v>49</v>
      </c>
      <c r="E2718" s="16">
        <v>4323.06</v>
      </c>
      <c r="F2718" s="16">
        <v>3682.67</v>
      </c>
      <c r="G2718" s="8"/>
      <c r="H2718" s="9"/>
      <c r="I2718" s="9"/>
      <c r="J2718" s="17">
        <f>E2718-F2718</f>
        <v>640.3900000000003</v>
      </c>
      <c r="K2718" s="9"/>
      <c r="L2718" s="9"/>
      <c r="M2718" s="9"/>
    </row>
    <row r="2719" spans="1:13" ht="12.75">
      <c r="A2719" s="1" t="s">
        <v>13</v>
      </c>
      <c r="B2719" s="5" t="s">
        <v>39</v>
      </c>
      <c r="C2719" s="5" t="s">
        <v>53</v>
      </c>
      <c r="D2719" s="5" t="s">
        <v>50</v>
      </c>
      <c r="E2719" s="16">
        <v>6053.1</v>
      </c>
      <c r="F2719" s="16">
        <v>5160.8</v>
      </c>
      <c r="G2719" s="8"/>
      <c r="H2719" s="9"/>
      <c r="I2719" s="9"/>
      <c r="J2719" s="17">
        <f>E2719-F2719</f>
        <v>892.3000000000002</v>
      </c>
      <c r="K2719" s="9"/>
      <c r="L2719" s="9"/>
      <c r="M2719" s="9"/>
    </row>
    <row r="2720" spans="1:13" ht="12.75">
      <c r="A2720" s="1" t="s">
        <v>13</v>
      </c>
      <c r="B2720" s="5" t="s">
        <v>39</v>
      </c>
      <c r="C2720" s="5" t="s">
        <v>53</v>
      </c>
      <c r="D2720" s="5" t="s">
        <v>17</v>
      </c>
      <c r="E2720" s="16">
        <v>12475.26</v>
      </c>
      <c r="F2720" s="16">
        <v>10625.67</v>
      </c>
      <c r="G2720" s="8"/>
      <c r="H2720" s="9"/>
      <c r="I2720" s="9"/>
      <c r="J2720" s="17">
        <f>E2720-F2720</f>
        <v>1849.5900000000001</v>
      </c>
      <c r="K2720" s="9"/>
      <c r="L2720" s="9"/>
      <c r="M2720" s="9"/>
    </row>
    <row r="2721" spans="1:13" ht="12.75">
      <c r="A2721" s="1" t="s">
        <v>13</v>
      </c>
      <c r="B2721" s="5" t="s">
        <v>39</v>
      </c>
      <c r="C2721" s="5" t="s">
        <v>53</v>
      </c>
      <c r="D2721" s="5" t="s">
        <v>18</v>
      </c>
      <c r="E2721" s="16">
        <v>11981.1</v>
      </c>
      <c r="F2721" s="16">
        <v>10203.47</v>
      </c>
      <c r="G2721" s="8"/>
      <c r="H2721" s="9"/>
      <c r="I2721" s="9"/>
      <c r="J2721" s="17">
        <f>E2721-F2721</f>
        <v>1777.630000000001</v>
      </c>
      <c r="K2721" s="9"/>
      <c r="L2721" s="9"/>
      <c r="M2721" s="9"/>
    </row>
    <row r="2722" spans="1:13" ht="12.75">
      <c r="A2722" s="1" t="s">
        <v>13</v>
      </c>
      <c r="B2722" s="5" t="s">
        <v>39</v>
      </c>
      <c r="C2722" s="5" t="s">
        <v>53</v>
      </c>
      <c r="D2722" s="5" t="s">
        <v>19</v>
      </c>
      <c r="E2722" s="16">
        <v>5805.6</v>
      </c>
      <c r="F2722" s="16">
        <v>4949.38</v>
      </c>
      <c r="G2722" s="8"/>
      <c r="H2722" s="9"/>
      <c r="I2722" s="9"/>
      <c r="J2722" s="17">
        <f>E2722-F2722</f>
        <v>856.2200000000003</v>
      </c>
      <c r="K2722" s="9"/>
      <c r="L2722" s="9"/>
      <c r="M2722" s="9"/>
    </row>
    <row r="2723" spans="1:13" ht="12.75">
      <c r="A2723" s="1" t="s">
        <v>13</v>
      </c>
      <c r="B2723" s="5" t="s">
        <v>39</v>
      </c>
      <c r="C2723" s="5" t="s">
        <v>53</v>
      </c>
      <c r="D2723" s="5" t="s">
        <v>21</v>
      </c>
      <c r="E2723" s="16">
        <v>229272.79</v>
      </c>
      <c r="F2723" s="16">
        <v>185695.34</v>
      </c>
      <c r="G2723" s="8"/>
      <c r="H2723" s="9"/>
      <c r="I2723" s="9"/>
      <c r="J2723" s="17">
        <f>E2723-F2723</f>
        <v>43577.45000000001</v>
      </c>
      <c r="K2723" s="9">
        <f>K2732</f>
        <v>6208.799999999999</v>
      </c>
      <c r="L2723" s="9"/>
      <c r="M2723" s="9"/>
    </row>
    <row r="2724" spans="1:13" ht="12.75">
      <c r="A2724" s="1" t="s">
        <v>13</v>
      </c>
      <c r="B2724" s="5" t="s">
        <v>39</v>
      </c>
      <c r="C2724" s="5" t="s">
        <v>53</v>
      </c>
      <c r="D2724" s="5" t="s">
        <v>22</v>
      </c>
      <c r="E2724" s="16">
        <v>6423.6</v>
      </c>
      <c r="F2724" s="16">
        <v>5466.09</v>
      </c>
      <c r="G2724" s="8"/>
      <c r="H2724" s="9"/>
      <c r="I2724" s="9"/>
      <c r="J2724" s="17">
        <f>E2724-F2724</f>
        <v>957.5100000000002</v>
      </c>
      <c r="K2724" s="9"/>
      <c r="L2724" s="9"/>
      <c r="M2724" s="9"/>
    </row>
    <row r="2725" spans="1:13" ht="12.75">
      <c r="A2725" s="1" t="s">
        <v>13</v>
      </c>
      <c r="B2725" s="5" t="s">
        <v>39</v>
      </c>
      <c r="C2725" s="5" t="s">
        <v>53</v>
      </c>
      <c r="D2725" s="5" t="s">
        <v>23</v>
      </c>
      <c r="E2725" s="16">
        <v>28038.18</v>
      </c>
      <c r="F2725" s="16">
        <v>23878.35</v>
      </c>
      <c r="G2725" s="8"/>
      <c r="H2725" s="9"/>
      <c r="I2725" s="9"/>
      <c r="J2725" s="17">
        <f>E2725-F2725</f>
        <v>4159.830000000002</v>
      </c>
      <c r="K2725" s="9"/>
      <c r="L2725" s="9"/>
      <c r="M2725" s="9"/>
    </row>
    <row r="2726" spans="1:13" ht="12.75">
      <c r="A2726" s="1" t="s">
        <v>13</v>
      </c>
      <c r="B2726" s="5" t="s">
        <v>39</v>
      </c>
      <c r="C2726" s="5" t="s">
        <v>53</v>
      </c>
      <c r="D2726" s="5" t="s">
        <v>24</v>
      </c>
      <c r="E2726" s="16">
        <v>123.72</v>
      </c>
      <c r="F2726" s="16">
        <v>117.45</v>
      </c>
      <c r="G2726" s="8"/>
      <c r="H2726" s="9"/>
      <c r="I2726" s="9"/>
      <c r="J2726" s="17">
        <f>E2726-F2726</f>
        <v>6.269999999999996</v>
      </c>
      <c r="K2726" s="9"/>
      <c r="L2726" s="9"/>
      <c r="M2726" s="9"/>
    </row>
    <row r="2727" spans="1:13" ht="12.75">
      <c r="A2727" s="1" t="s">
        <v>13</v>
      </c>
      <c r="B2727" s="5" t="s">
        <v>39</v>
      </c>
      <c r="C2727" s="5" t="s">
        <v>53</v>
      </c>
      <c r="D2727" s="5" t="s">
        <v>25</v>
      </c>
      <c r="E2727" s="16">
        <v>120181.32</v>
      </c>
      <c r="F2727" s="16">
        <v>102362.23</v>
      </c>
      <c r="G2727" s="8"/>
      <c r="H2727" s="9"/>
      <c r="I2727" s="9"/>
      <c r="J2727" s="17">
        <f>E2727-F2727</f>
        <v>17819.09000000001</v>
      </c>
      <c r="K2727" s="9"/>
      <c r="L2727" s="9"/>
      <c r="M2727" s="9"/>
    </row>
    <row r="2728" spans="1:13" ht="12.75">
      <c r="A2728" s="1" t="s">
        <v>13</v>
      </c>
      <c r="B2728" s="5" t="s">
        <v>39</v>
      </c>
      <c r="C2728" s="5" t="s">
        <v>53</v>
      </c>
      <c r="D2728" s="10" t="s">
        <v>26</v>
      </c>
      <c r="E2728" s="11">
        <v>97454.28</v>
      </c>
      <c r="F2728" s="11">
        <v>83010.94</v>
      </c>
      <c r="G2728" s="8">
        <v>46601.56</v>
      </c>
      <c r="H2728" s="17">
        <f>E2728-G2728</f>
        <v>50852.72</v>
      </c>
      <c r="I2728" s="9"/>
      <c r="J2728" s="17">
        <f>E2728-F2728</f>
        <v>14443.339999999997</v>
      </c>
      <c r="K2728" s="9"/>
      <c r="L2728" s="9"/>
      <c r="M2728" s="9"/>
    </row>
    <row r="2729" spans="1:13" ht="12.75">
      <c r="A2729" s="1" t="s">
        <v>13</v>
      </c>
      <c r="B2729" s="5" t="s">
        <v>39</v>
      </c>
      <c r="C2729" s="18" t="s">
        <v>53</v>
      </c>
      <c r="D2729" s="18" t="s">
        <v>28</v>
      </c>
      <c r="E2729" s="19">
        <v>88808.16</v>
      </c>
      <c r="F2729" s="19">
        <v>75622.65</v>
      </c>
      <c r="G2729" s="8"/>
      <c r="H2729" s="9"/>
      <c r="I2729" s="9"/>
      <c r="J2729" s="17">
        <f>E2729-F2729</f>
        <v>13185.51000000001</v>
      </c>
      <c r="K2729" s="9"/>
      <c r="L2729" s="9"/>
      <c r="M2729" s="9"/>
    </row>
    <row r="2730" spans="1:13" ht="12.75">
      <c r="A2730" s="1" t="s">
        <v>13</v>
      </c>
      <c r="B2730" s="5" t="s">
        <v>39</v>
      </c>
      <c r="C2730" s="5" t="s">
        <v>53</v>
      </c>
      <c r="D2730" s="5" t="s">
        <v>54</v>
      </c>
      <c r="E2730" s="16">
        <v>44343.06</v>
      </c>
      <c r="F2730" s="16">
        <v>37764.82</v>
      </c>
      <c r="G2730" s="8"/>
      <c r="H2730" s="9"/>
      <c r="I2730" s="9"/>
      <c r="J2730" s="17">
        <f>E2730-F2730</f>
        <v>6578.239999999998</v>
      </c>
      <c r="K2730" s="9"/>
      <c r="L2730" s="9"/>
      <c r="M2730" s="9"/>
    </row>
    <row r="2731" spans="1:13" ht="12.75">
      <c r="A2731" s="1" t="s">
        <v>13</v>
      </c>
      <c r="B2731" s="5" t="s">
        <v>39</v>
      </c>
      <c r="C2731" s="5" t="s">
        <v>53</v>
      </c>
      <c r="D2731" s="5" t="s">
        <v>29</v>
      </c>
      <c r="E2731" s="16">
        <v>881.94</v>
      </c>
      <c r="F2731" s="16">
        <v>749.44</v>
      </c>
      <c r="G2731" s="8"/>
      <c r="H2731" s="9"/>
      <c r="I2731" s="9"/>
      <c r="J2731" s="17">
        <f>E2731-F2731</f>
        <v>132.5</v>
      </c>
      <c r="K2731" s="9"/>
      <c r="L2731" s="9"/>
      <c r="M2731" s="9"/>
    </row>
    <row r="2732" spans="1:13" ht="12.75">
      <c r="A2732" s="1" t="s">
        <v>13</v>
      </c>
      <c r="B2732" s="5" t="s">
        <v>39</v>
      </c>
      <c r="C2732" s="5" t="s">
        <v>53</v>
      </c>
      <c r="D2732" s="5" t="s">
        <v>30</v>
      </c>
      <c r="E2732" s="16">
        <v>135407.6</v>
      </c>
      <c r="F2732" s="16">
        <v>109678.83</v>
      </c>
      <c r="G2732" s="8"/>
      <c r="H2732" s="9"/>
      <c r="I2732" s="9"/>
      <c r="J2732" s="17">
        <f>E2732-F2732</f>
        <v>25728.770000000004</v>
      </c>
      <c r="K2732" s="9">
        <f>517.4*12</f>
        <v>6208.799999999999</v>
      </c>
      <c r="L2732" s="9"/>
      <c r="M2732" s="9"/>
    </row>
    <row r="2733" spans="1:13" ht="12.75">
      <c r="A2733" s="1" t="s">
        <v>13</v>
      </c>
      <c r="B2733" s="5" t="s">
        <v>39</v>
      </c>
      <c r="C2733" s="5" t="s">
        <v>53</v>
      </c>
      <c r="D2733" s="5" t="s">
        <v>31</v>
      </c>
      <c r="E2733" s="16">
        <v>923405.76</v>
      </c>
      <c r="F2733" s="16">
        <v>785695.9</v>
      </c>
      <c r="G2733" s="8"/>
      <c r="H2733" s="9"/>
      <c r="I2733" s="9"/>
      <c r="J2733" s="17">
        <f>E2733-F2733</f>
        <v>137709.86</v>
      </c>
      <c r="K2733" s="9"/>
      <c r="L2733" s="9"/>
      <c r="M2733" s="9"/>
    </row>
    <row r="2734" spans="1:13" ht="12.75">
      <c r="A2734" s="1" t="s">
        <v>13</v>
      </c>
      <c r="B2734" s="5" t="s">
        <v>39</v>
      </c>
      <c r="C2734" s="5" t="s">
        <v>53</v>
      </c>
      <c r="D2734" s="5" t="s">
        <v>33</v>
      </c>
      <c r="E2734" s="16">
        <v>7163.88</v>
      </c>
      <c r="F2734" s="16">
        <v>6579.17</v>
      </c>
      <c r="G2734" s="8"/>
      <c r="H2734" s="9"/>
      <c r="I2734" s="9"/>
      <c r="J2734" s="17">
        <f>E2734-F2734</f>
        <v>584.71</v>
      </c>
      <c r="K2734" s="9"/>
      <c r="L2734" s="9"/>
      <c r="M2734" s="9"/>
    </row>
    <row r="2735" spans="1:13" ht="12.75">
      <c r="A2735" s="1" t="s">
        <v>13</v>
      </c>
      <c r="B2735" s="5" t="s">
        <v>39</v>
      </c>
      <c r="C2735" s="5" t="s">
        <v>53</v>
      </c>
      <c r="D2735" s="5" t="s">
        <v>37</v>
      </c>
      <c r="E2735" s="16">
        <v>1769516.19</v>
      </c>
      <c r="F2735" s="16">
        <v>1491648.71</v>
      </c>
      <c r="G2735" s="8"/>
      <c r="H2735" s="9"/>
      <c r="I2735" s="9"/>
      <c r="J2735" s="17">
        <f>E2735-F2735</f>
        <v>277867.48</v>
      </c>
      <c r="K2735" s="9"/>
      <c r="L2735" s="9"/>
      <c r="M2735" s="9"/>
    </row>
    <row r="2736" spans="2:13" ht="12.75">
      <c r="B2736" s="5"/>
      <c r="C2736" s="5"/>
      <c r="D2736" s="10" t="s">
        <v>38</v>
      </c>
      <c r="E2736" s="11">
        <f>E2716+E2717+E2718+E2719+E2720+E2721+E2722+E2724+E2725+E2726+E2727+E2730+E2734</f>
        <v>294285.66000000003</v>
      </c>
      <c r="F2736" s="11">
        <f>F2716+F2717+F2718+F2719+F2720+F2721+F2722+F2724+F2725+F2726+F2727+F2730+F2734</f>
        <v>251195.61000000002</v>
      </c>
      <c r="G2736" s="8"/>
      <c r="H2736" s="9"/>
      <c r="I2736" s="9"/>
      <c r="J2736" s="17">
        <f>E2736-F2736</f>
        <v>43090.05000000002</v>
      </c>
      <c r="K2736" s="9"/>
      <c r="L2736" s="9"/>
      <c r="M2736" s="9"/>
    </row>
    <row r="2737" spans="2:13" ht="12.75">
      <c r="B2737" s="5"/>
      <c r="C2737" s="5"/>
      <c r="D2737" s="10" t="s">
        <v>51</v>
      </c>
      <c r="E2737" s="11">
        <f>E2736+E2729+E2728</f>
        <v>480548.1000000001</v>
      </c>
      <c r="F2737" s="11">
        <f>F2736+F2729+F2728</f>
        <v>409829.2</v>
      </c>
      <c r="G2737" s="8"/>
      <c r="H2737" s="9"/>
      <c r="I2737" s="9"/>
      <c r="J2737" s="17">
        <f>E2737-F2737</f>
        <v>70718.90000000008</v>
      </c>
      <c r="K2737" s="9"/>
      <c r="L2737" s="9"/>
      <c r="M2737" s="9"/>
    </row>
    <row r="2738" spans="1:13" ht="12.75">
      <c r="A2738" s="1" t="s">
        <v>13</v>
      </c>
      <c r="B2738" s="5" t="s">
        <v>39</v>
      </c>
      <c r="C2738" s="5" t="s">
        <v>55</v>
      </c>
      <c r="D2738" s="5" t="s">
        <v>16</v>
      </c>
      <c r="E2738" s="16">
        <v>55550.16</v>
      </c>
      <c r="F2738" s="16">
        <v>48979.66</v>
      </c>
      <c r="G2738" s="8"/>
      <c r="H2738" s="9"/>
      <c r="I2738" s="9"/>
      <c r="J2738" s="17">
        <f>E2738-F2738</f>
        <v>6570.5</v>
      </c>
      <c r="K2738" s="9"/>
      <c r="L2738" s="9"/>
      <c r="M2738" s="9"/>
    </row>
    <row r="2739" spans="1:13" ht="12.75">
      <c r="A2739" s="1" t="s">
        <v>13</v>
      </c>
      <c r="B2739" s="5" t="s">
        <v>39</v>
      </c>
      <c r="C2739" s="5" t="s">
        <v>55</v>
      </c>
      <c r="D2739" s="5" t="s">
        <v>49</v>
      </c>
      <c r="E2739" s="16">
        <v>5298</v>
      </c>
      <c r="F2739" s="16">
        <v>4672.01</v>
      </c>
      <c r="G2739" s="8"/>
      <c r="H2739" s="9"/>
      <c r="I2739" s="9"/>
      <c r="J2739" s="17">
        <f>E2739-F2739</f>
        <v>625.9899999999998</v>
      </c>
      <c r="K2739" s="9"/>
      <c r="L2739" s="9"/>
      <c r="M2739" s="9"/>
    </row>
    <row r="2740" spans="1:13" ht="12.75">
      <c r="A2740" s="1" t="s">
        <v>13</v>
      </c>
      <c r="B2740" s="5" t="s">
        <v>39</v>
      </c>
      <c r="C2740" s="5" t="s">
        <v>55</v>
      </c>
      <c r="D2740" s="5" t="s">
        <v>50</v>
      </c>
      <c r="E2740" s="16">
        <v>7417.8</v>
      </c>
      <c r="F2740" s="16">
        <v>6546.46</v>
      </c>
      <c r="G2740" s="8"/>
      <c r="H2740" s="9"/>
      <c r="I2740" s="9"/>
      <c r="J2740" s="17">
        <f>E2740-F2740</f>
        <v>871.3400000000001</v>
      </c>
      <c r="K2740" s="9"/>
      <c r="L2740" s="9"/>
      <c r="M2740" s="9"/>
    </row>
    <row r="2741" spans="1:13" ht="12.75">
      <c r="A2741" s="1" t="s">
        <v>13</v>
      </c>
      <c r="B2741" s="5" t="s">
        <v>39</v>
      </c>
      <c r="C2741" s="5" t="s">
        <v>55</v>
      </c>
      <c r="D2741" s="5" t="s">
        <v>17</v>
      </c>
      <c r="E2741" s="16">
        <v>15287.46</v>
      </c>
      <c r="F2741" s="16">
        <v>13479.67</v>
      </c>
      <c r="G2741" s="8"/>
      <c r="H2741" s="9"/>
      <c r="I2741" s="9"/>
      <c r="J2741" s="17">
        <f>E2741-F2741</f>
        <v>1807.789999999999</v>
      </c>
      <c r="K2741" s="9"/>
      <c r="L2741" s="9"/>
      <c r="M2741" s="9"/>
    </row>
    <row r="2742" spans="1:13" ht="12.75">
      <c r="A2742" s="1" t="s">
        <v>13</v>
      </c>
      <c r="B2742" s="5" t="s">
        <v>39</v>
      </c>
      <c r="C2742" s="5" t="s">
        <v>55</v>
      </c>
      <c r="D2742" s="5" t="s">
        <v>18</v>
      </c>
      <c r="E2742" s="16">
        <v>14682.24</v>
      </c>
      <c r="F2742" s="16">
        <v>12944.42</v>
      </c>
      <c r="G2742" s="8"/>
      <c r="H2742" s="9"/>
      <c r="I2742" s="9"/>
      <c r="J2742" s="17">
        <f>E2742-F2742</f>
        <v>1737.8199999999997</v>
      </c>
      <c r="K2742" s="9"/>
      <c r="L2742" s="9"/>
      <c r="M2742" s="9"/>
    </row>
    <row r="2743" spans="1:13" ht="12.75">
      <c r="A2743" s="1" t="s">
        <v>13</v>
      </c>
      <c r="B2743" s="5" t="s">
        <v>39</v>
      </c>
      <c r="C2743" s="5" t="s">
        <v>55</v>
      </c>
      <c r="D2743" s="5" t="s">
        <v>19</v>
      </c>
      <c r="E2743" s="16">
        <v>7114.32</v>
      </c>
      <c r="F2743" s="16">
        <v>6278.15</v>
      </c>
      <c r="G2743" s="8"/>
      <c r="H2743" s="9"/>
      <c r="I2743" s="9"/>
      <c r="J2743" s="17">
        <f>E2743-F2743</f>
        <v>836.1700000000001</v>
      </c>
      <c r="K2743" s="9"/>
      <c r="L2743" s="9"/>
      <c r="M2743" s="9"/>
    </row>
    <row r="2744" spans="1:13" ht="12.75">
      <c r="A2744" s="1" t="s">
        <v>13</v>
      </c>
      <c r="B2744" s="5" t="s">
        <v>39</v>
      </c>
      <c r="C2744" s="5" t="s">
        <v>55</v>
      </c>
      <c r="D2744" s="5" t="s">
        <v>20</v>
      </c>
      <c r="E2744" s="16">
        <v>1665.9</v>
      </c>
      <c r="F2744" s="16">
        <v>1460.21</v>
      </c>
      <c r="G2744" s="8"/>
      <c r="H2744" s="9"/>
      <c r="I2744" s="9"/>
      <c r="J2744" s="17">
        <f>E2744-F2744</f>
        <v>205.69000000000005</v>
      </c>
      <c r="K2744" s="9"/>
      <c r="L2744" s="9"/>
      <c r="M2744" s="9"/>
    </row>
    <row r="2745" spans="1:13" ht="12.75">
      <c r="A2745" s="1" t="s">
        <v>13</v>
      </c>
      <c r="B2745" s="5" t="s">
        <v>39</v>
      </c>
      <c r="C2745" s="5" t="s">
        <v>55</v>
      </c>
      <c r="D2745" s="5" t="s">
        <v>21</v>
      </c>
      <c r="E2745" s="16">
        <v>276548.95</v>
      </c>
      <c r="F2745" s="16">
        <v>245214.79</v>
      </c>
      <c r="G2745" s="8"/>
      <c r="H2745" s="9"/>
      <c r="I2745" s="9"/>
      <c r="J2745" s="17">
        <f>E2745-F2745</f>
        <v>31334.160000000003</v>
      </c>
      <c r="K2745" s="9">
        <f>K2754</f>
        <v>7208.52</v>
      </c>
      <c r="L2745" s="9"/>
      <c r="M2745" s="9"/>
    </row>
    <row r="2746" spans="1:13" ht="12.75">
      <c r="A2746" s="1" t="s">
        <v>13</v>
      </c>
      <c r="B2746" s="5" t="s">
        <v>39</v>
      </c>
      <c r="C2746" s="5" t="s">
        <v>55</v>
      </c>
      <c r="D2746" s="5" t="s">
        <v>22</v>
      </c>
      <c r="E2746" s="16">
        <v>7871.94</v>
      </c>
      <c r="F2746" s="16">
        <v>6935.17</v>
      </c>
      <c r="G2746" s="8"/>
      <c r="H2746" s="9"/>
      <c r="I2746" s="9"/>
      <c r="J2746" s="17">
        <f>E2746-F2746</f>
        <v>936.7699999999995</v>
      </c>
      <c r="K2746" s="9"/>
      <c r="L2746" s="9"/>
      <c r="M2746" s="9"/>
    </row>
    <row r="2747" spans="1:13" ht="12.75">
      <c r="A2747" s="1" t="s">
        <v>13</v>
      </c>
      <c r="B2747" s="5" t="s">
        <v>39</v>
      </c>
      <c r="C2747" s="5" t="s">
        <v>55</v>
      </c>
      <c r="D2747" s="5" t="s">
        <v>23</v>
      </c>
      <c r="E2747" s="16">
        <v>34359.3</v>
      </c>
      <c r="F2747" s="16">
        <v>30292.74</v>
      </c>
      <c r="G2747" s="8"/>
      <c r="H2747" s="9"/>
      <c r="I2747" s="9"/>
      <c r="J2747" s="17">
        <f>E2747-F2747</f>
        <v>4066.5600000000013</v>
      </c>
      <c r="K2747" s="9"/>
      <c r="L2747" s="9"/>
      <c r="M2747" s="9"/>
    </row>
    <row r="2748" spans="1:13" ht="12.75">
      <c r="A2748" s="1" t="s">
        <v>13</v>
      </c>
      <c r="B2748" s="5" t="s">
        <v>39</v>
      </c>
      <c r="C2748" s="5" t="s">
        <v>55</v>
      </c>
      <c r="D2748" s="5" t="s">
        <v>24</v>
      </c>
      <c r="E2748" s="16">
        <v>151.62</v>
      </c>
      <c r="F2748" s="16">
        <v>147.87</v>
      </c>
      <c r="G2748" s="8"/>
      <c r="H2748" s="9"/>
      <c r="I2748" s="9"/>
      <c r="J2748" s="17">
        <f>E2748-F2748</f>
        <v>3.75</v>
      </c>
      <c r="K2748" s="9"/>
      <c r="L2748" s="9"/>
      <c r="M2748" s="9"/>
    </row>
    <row r="2749" spans="1:13" ht="12.75">
      <c r="A2749" s="1" t="s">
        <v>13</v>
      </c>
      <c r="B2749" s="5" t="s">
        <v>39</v>
      </c>
      <c r="C2749" s="5" t="s">
        <v>55</v>
      </c>
      <c r="D2749" s="5" t="s">
        <v>25</v>
      </c>
      <c r="E2749" s="16">
        <v>147275.28</v>
      </c>
      <c r="F2749" s="16">
        <v>129857.71</v>
      </c>
      <c r="G2749" s="8"/>
      <c r="H2749" s="9"/>
      <c r="I2749" s="9"/>
      <c r="J2749" s="17">
        <f>E2749-F2749</f>
        <v>17417.569999999992</v>
      </c>
      <c r="K2749" s="9"/>
      <c r="L2749" s="9"/>
      <c r="M2749" s="9"/>
    </row>
    <row r="2750" spans="1:13" ht="12.75">
      <c r="A2750" s="1" t="s">
        <v>13</v>
      </c>
      <c r="B2750" s="5" t="s">
        <v>39</v>
      </c>
      <c r="C2750" s="5" t="s">
        <v>55</v>
      </c>
      <c r="D2750" s="10" t="s">
        <v>26</v>
      </c>
      <c r="E2750" s="11">
        <v>121543.92</v>
      </c>
      <c r="F2750" s="11">
        <v>107181.69</v>
      </c>
      <c r="G2750" s="8">
        <v>151675.18</v>
      </c>
      <c r="H2750" s="17">
        <f>E2750-G2750</f>
        <v>-30131.259999999995</v>
      </c>
      <c r="I2750" s="9"/>
      <c r="J2750" s="17">
        <f>E2750-F2750</f>
        <v>14362.229999999996</v>
      </c>
      <c r="K2750" s="9"/>
      <c r="L2750" s="9"/>
      <c r="M2750" s="9"/>
    </row>
    <row r="2751" spans="1:13" ht="12.75">
      <c r="A2751" s="1" t="s">
        <v>13</v>
      </c>
      <c r="B2751" s="5" t="s">
        <v>39</v>
      </c>
      <c r="C2751" s="18" t="s">
        <v>55</v>
      </c>
      <c r="D2751" s="18" t="s">
        <v>28</v>
      </c>
      <c r="E2751" s="19">
        <v>108829.74</v>
      </c>
      <c r="F2751" s="19">
        <v>95938.43</v>
      </c>
      <c r="G2751" s="8"/>
      <c r="H2751" s="9"/>
      <c r="I2751" s="9"/>
      <c r="J2751" s="17">
        <f>E2751-F2751</f>
        <v>12891.310000000012</v>
      </c>
      <c r="K2751" s="9"/>
      <c r="L2751" s="9"/>
      <c r="M2751" s="9"/>
    </row>
    <row r="2752" spans="1:13" ht="12.75">
      <c r="A2752" s="1" t="s">
        <v>13</v>
      </c>
      <c r="B2752" s="5" t="s">
        <v>39</v>
      </c>
      <c r="C2752" s="5" t="s">
        <v>55</v>
      </c>
      <c r="D2752" s="5" t="s">
        <v>54</v>
      </c>
      <c r="E2752" s="16">
        <v>54340.02</v>
      </c>
      <c r="F2752" s="16">
        <v>47909.46</v>
      </c>
      <c r="G2752" s="8"/>
      <c r="H2752" s="9"/>
      <c r="I2752" s="9"/>
      <c r="J2752" s="17">
        <f>E2752-F2752</f>
        <v>6430.559999999998</v>
      </c>
      <c r="K2752" s="9"/>
      <c r="L2752" s="9"/>
      <c r="M2752" s="9"/>
    </row>
    <row r="2753" spans="1:13" ht="12.75">
      <c r="A2753" s="1" t="s">
        <v>13</v>
      </c>
      <c r="B2753" s="5" t="s">
        <v>39</v>
      </c>
      <c r="C2753" s="5" t="s">
        <v>55</v>
      </c>
      <c r="D2753" s="5" t="s">
        <v>29</v>
      </c>
      <c r="E2753" s="16">
        <v>939.06</v>
      </c>
      <c r="F2753" s="16">
        <v>826.33</v>
      </c>
      <c r="G2753" s="8"/>
      <c r="H2753" s="9"/>
      <c r="I2753" s="9"/>
      <c r="J2753" s="17">
        <f>E2753-F2753</f>
        <v>112.7299999999999</v>
      </c>
      <c r="K2753" s="9"/>
      <c r="L2753" s="9"/>
      <c r="M2753" s="9"/>
    </row>
    <row r="2754" spans="1:13" ht="12.75">
      <c r="A2754" s="1" t="s">
        <v>13</v>
      </c>
      <c r="B2754" s="5" t="s">
        <v>39</v>
      </c>
      <c r="C2754" s="5" t="s">
        <v>55</v>
      </c>
      <c r="D2754" s="5" t="s">
        <v>30</v>
      </c>
      <c r="E2754" s="16">
        <v>163330.6</v>
      </c>
      <c r="F2754" s="16">
        <v>144831.76</v>
      </c>
      <c r="G2754" s="8"/>
      <c r="H2754" s="9"/>
      <c r="I2754" s="9"/>
      <c r="J2754" s="17">
        <f>E2754-F2754</f>
        <v>18498.839999999997</v>
      </c>
      <c r="K2754" s="9">
        <f>600.71*12</f>
        <v>7208.52</v>
      </c>
      <c r="L2754" s="9"/>
      <c r="M2754" s="9"/>
    </row>
    <row r="2755" spans="1:13" ht="12.75">
      <c r="A2755" s="1" t="s">
        <v>13</v>
      </c>
      <c r="B2755" s="5" t="s">
        <v>39</v>
      </c>
      <c r="C2755" s="5" t="s">
        <v>55</v>
      </c>
      <c r="D2755" s="5" t="s">
        <v>31</v>
      </c>
      <c r="E2755" s="16">
        <v>1131582.18</v>
      </c>
      <c r="F2755" s="16">
        <v>996850.78</v>
      </c>
      <c r="G2755" s="8"/>
      <c r="H2755" s="9"/>
      <c r="I2755" s="9"/>
      <c r="J2755" s="17">
        <f>E2755-F2755</f>
        <v>134731.3999999999</v>
      </c>
      <c r="K2755" s="9"/>
      <c r="L2755" s="9"/>
      <c r="M2755" s="9"/>
    </row>
    <row r="2756" spans="1:13" ht="12.75">
      <c r="A2756" s="1" t="s">
        <v>13</v>
      </c>
      <c r="B2756" s="5" t="s">
        <v>39</v>
      </c>
      <c r="C2756" s="5" t="s">
        <v>55</v>
      </c>
      <c r="D2756" s="5" t="s">
        <v>33</v>
      </c>
      <c r="E2756" s="16">
        <v>8779.2</v>
      </c>
      <c r="F2756" s="16">
        <v>7737.39</v>
      </c>
      <c r="G2756" s="8"/>
      <c r="H2756" s="9"/>
      <c r="I2756" s="9"/>
      <c r="J2756" s="17">
        <f>E2756-F2756</f>
        <v>1041.8100000000004</v>
      </c>
      <c r="K2756" s="9"/>
      <c r="L2756" s="9"/>
      <c r="M2756" s="9"/>
    </row>
    <row r="2757" spans="1:13" ht="12.75">
      <c r="A2757" s="1" t="s">
        <v>13</v>
      </c>
      <c r="B2757" s="5" t="s">
        <v>39</v>
      </c>
      <c r="C2757" s="5" t="s">
        <v>55</v>
      </c>
      <c r="D2757" s="5" t="s">
        <v>37</v>
      </c>
      <c r="E2757" s="16">
        <v>2162567.69</v>
      </c>
      <c r="F2757" s="16">
        <v>1908084.7</v>
      </c>
      <c r="G2757" s="8"/>
      <c r="H2757" s="9"/>
      <c r="I2757" s="9"/>
      <c r="J2757" s="17">
        <f>E2757-F2757</f>
        <v>254482.99</v>
      </c>
      <c r="K2757" s="9"/>
      <c r="L2757" s="9"/>
      <c r="M2757" s="9"/>
    </row>
    <row r="2758" spans="2:13" ht="12.75">
      <c r="B2758" s="5"/>
      <c r="C2758" s="5"/>
      <c r="D2758" s="10" t="s">
        <v>38</v>
      </c>
      <c r="E2758" s="11">
        <f>E2738+E2739+E2740+E2741+E2742+E2743+E2744+E2746+E2747+E2748+E2749+E2752+E2756</f>
        <v>359793.24000000005</v>
      </c>
      <c r="F2758" s="11">
        <f>F2738+F2739+F2740+F2741+F2742+F2743+F2744+F2746+F2747+F2748+F2749+F2752+F2756</f>
        <v>317240.92000000004</v>
      </c>
      <c r="G2758" s="8"/>
      <c r="H2758" s="9"/>
      <c r="I2758" s="9"/>
      <c r="J2758" s="17">
        <f>E2758-F2758</f>
        <v>42552.32000000001</v>
      </c>
      <c r="K2758" s="9"/>
      <c r="L2758" s="9"/>
      <c r="M2758" s="9"/>
    </row>
    <row r="2759" spans="2:13" ht="12.75">
      <c r="B2759" s="5"/>
      <c r="C2759" s="5"/>
      <c r="D2759" s="10" t="s">
        <v>51</v>
      </c>
      <c r="E2759" s="11">
        <f>E2758+E2751+E2750</f>
        <v>590166.9</v>
      </c>
      <c r="F2759" s="11">
        <f>F2758+F2751+F2750</f>
        <v>520361.04000000004</v>
      </c>
      <c r="G2759" s="8"/>
      <c r="H2759" s="9"/>
      <c r="I2759" s="9"/>
      <c r="J2759" s="17">
        <f>E2759-F2759</f>
        <v>69805.85999999999</v>
      </c>
      <c r="K2759" s="9"/>
      <c r="L2759" s="9"/>
      <c r="M2759" s="9"/>
    </row>
    <row r="2760" spans="1:13" ht="12.75">
      <c r="A2760" s="1" t="s">
        <v>13</v>
      </c>
      <c r="B2760" s="5" t="s">
        <v>39</v>
      </c>
      <c r="C2760" s="5" t="s">
        <v>56</v>
      </c>
      <c r="D2760" s="5" t="s">
        <v>16</v>
      </c>
      <c r="E2760" s="16">
        <v>62299.26</v>
      </c>
      <c r="F2760" s="16">
        <v>54421.32</v>
      </c>
      <c r="G2760" s="8"/>
      <c r="H2760" s="9"/>
      <c r="I2760" s="9"/>
      <c r="J2760" s="17">
        <f>E2760-F2760</f>
        <v>7877.940000000002</v>
      </c>
      <c r="K2760" s="9"/>
      <c r="L2760" s="9"/>
      <c r="M2760" s="9"/>
    </row>
    <row r="2761" spans="1:13" ht="12.75">
      <c r="A2761" s="1" t="s">
        <v>13</v>
      </c>
      <c r="B2761" s="5" t="s">
        <v>39</v>
      </c>
      <c r="C2761" s="5" t="s">
        <v>56</v>
      </c>
      <c r="D2761" s="5" t="s">
        <v>41</v>
      </c>
      <c r="E2761" s="16">
        <v>0</v>
      </c>
      <c r="F2761" s="16">
        <v>0</v>
      </c>
      <c r="G2761" s="8"/>
      <c r="H2761" s="9"/>
      <c r="I2761" s="9"/>
      <c r="J2761" s="17">
        <f>E2761-F2761</f>
        <v>0</v>
      </c>
      <c r="K2761" s="9"/>
      <c r="L2761" s="9"/>
      <c r="M2761" s="9"/>
    </row>
    <row r="2762" spans="1:13" ht="12.75">
      <c r="A2762" s="1" t="s">
        <v>13</v>
      </c>
      <c r="B2762" s="5" t="s">
        <v>39</v>
      </c>
      <c r="C2762" s="5" t="s">
        <v>56</v>
      </c>
      <c r="D2762" s="5" t="s">
        <v>49</v>
      </c>
      <c r="E2762" s="16">
        <v>5941.62</v>
      </c>
      <c r="F2762" s="16">
        <v>5191.08</v>
      </c>
      <c r="G2762" s="8"/>
      <c r="H2762" s="9"/>
      <c r="I2762" s="9"/>
      <c r="J2762" s="17">
        <f>E2762-F2762</f>
        <v>750.54</v>
      </c>
      <c r="K2762" s="9"/>
      <c r="L2762" s="9"/>
      <c r="M2762" s="9"/>
    </row>
    <row r="2763" spans="1:13" ht="12.75">
      <c r="A2763" s="1" t="s">
        <v>13</v>
      </c>
      <c r="B2763" s="5" t="s">
        <v>39</v>
      </c>
      <c r="C2763" s="5" t="s">
        <v>56</v>
      </c>
      <c r="D2763" s="5" t="s">
        <v>50</v>
      </c>
      <c r="E2763" s="16">
        <v>8318.94</v>
      </c>
      <c r="F2763" s="16">
        <v>7274.13</v>
      </c>
      <c r="G2763" s="8"/>
      <c r="H2763" s="9"/>
      <c r="I2763" s="9"/>
      <c r="J2763" s="17">
        <f>E2763-F2763</f>
        <v>1044.8100000000004</v>
      </c>
      <c r="K2763" s="9"/>
      <c r="L2763" s="9"/>
      <c r="M2763" s="9"/>
    </row>
    <row r="2764" spans="1:13" ht="12.75">
      <c r="A2764" s="1" t="s">
        <v>13</v>
      </c>
      <c r="B2764" s="5" t="s">
        <v>39</v>
      </c>
      <c r="C2764" s="5" t="s">
        <v>56</v>
      </c>
      <c r="D2764" s="5" t="s">
        <v>17</v>
      </c>
      <c r="E2764" s="16">
        <v>17145.06</v>
      </c>
      <c r="F2764" s="16">
        <v>14977.43</v>
      </c>
      <c r="G2764" s="8"/>
      <c r="H2764" s="9"/>
      <c r="I2764" s="9"/>
      <c r="J2764" s="17">
        <f>E2764-F2764</f>
        <v>2167.630000000001</v>
      </c>
      <c r="K2764" s="9"/>
      <c r="L2764" s="9"/>
      <c r="M2764" s="9"/>
    </row>
    <row r="2765" spans="1:13" ht="12.75">
      <c r="A2765" s="1" t="s">
        <v>13</v>
      </c>
      <c r="B2765" s="5" t="s">
        <v>39</v>
      </c>
      <c r="C2765" s="5" t="s">
        <v>56</v>
      </c>
      <c r="D2765" s="5" t="s">
        <v>18</v>
      </c>
      <c r="E2765" s="16">
        <v>16466.16</v>
      </c>
      <c r="F2765" s="16">
        <v>14382.55</v>
      </c>
      <c r="G2765" s="8"/>
      <c r="H2765" s="9"/>
      <c r="I2765" s="9"/>
      <c r="J2765" s="17">
        <f>E2765-F2765</f>
        <v>2083.6100000000006</v>
      </c>
      <c r="K2765" s="9"/>
      <c r="L2765" s="9"/>
      <c r="M2765" s="9"/>
    </row>
    <row r="2766" spans="1:13" ht="12.75">
      <c r="A2766" s="1" t="s">
        <v>13</v>
      </c>
      <c r="B2766" s="5" t="s">
        <v>39</v>
      </c>
      <c r="C2766" s="5" t="s">
        <v>56</v>
      </c>
      <c r="D2766" s="5" t="s">
        <v>19</v>
      </c>
      <c r="E2766" s="16">
        <v>7978.62</v>
      </c>
      <c r="F2766" s="16">
        <v>6976.03</v>
      </c>
      <c r="G2766" s="8"/>
      <c r="H2766" s="9"/>
      <c r="I2766" s="9"/>
      <c r="J2766" s="17">
        <f>E2766-F2766</f>
        <v>1002.5900000000001</v>
      </c>
      <c r="K2766" s="9"/>
      <c r="L2766" s="9"/>
      <c r="M2766" s="9"/>
    </row>
    <row r="2767" spans="1:13" ht="12.75">
      <c r="A2767" s="1" t="s">
        <v>13</v>
      </c>
      <c r="B2767" s="5" t="s">
        <v>39</v>
      </c>
      <c r="C2767" s="5" t="s">
        <v>56</v>
      </c>
      <c r="D2767" s="5" t="s">
        <v>20</v>
      </c>
      <c r="E2767" s="16">
        <v>1868.34</v>
      </c>
      <c r="F2767" s="16">
        <v>1621.82</v>
      </c>
      <c r="G2767" s="8"/>
      <c r="H2767" s="9"/>
      <c r="I2767" s="9"/>
      <c r="J2767" s="17">
        <f>E2767-F2767</f>
        <v>246.51999999999998</v>
      </c>
      <c r="K2767" s="9"/>
      <c r="L2767" s="9"/>
      <c r="M2767" s="9"/>
    </row>
    <row r="2768" spans="1:13" ht="12.75">
      <c r="A2768" s="1" t="s">
        <v>13</v>
      </c>
      <c r="B2768" s="5" t="s">
        <v>39</v>
      </c>
      <c r="C2768" s="5" t="s">
        <v>56</v>
      </c>
      <c r="D2768" s="5" t="s">
        <v>21</v>
      </c>
      <c r="E2768" s="16">
        <v>240302.22</v>
      </c>
      <c r="F2768" s="16">
        <v>206381.12</v>
      </c>
      <c r="G2768" s="8"/>
      <c r="H2768" s="9"/>
      <c r="I2768" s="9"/>
      <c r="J2768" s="17">
        <f>E2768-F2768</f>
        <v>33921.100000000006</v>
      </c>
      <c r="K2768" s="9">
        <f>K2777</f>
        <v>6266.280000000001</v>
      </c>
      <c r="L2768" s="9"/>
      <c r="M2768" s="9"/>
    </row>
    <row r="2769" spans="1:13" ht="12.75">
      <c r="A2769" s="1" t="s">
        <v>13</v>
      </c>
      <c r="B2769" s="5" t="s">
        <v>39</v>
      </c>
      <c r="C2769" s="5" t="s">
        <v>56</v>
      </c>
      <c r="D2769" s="5" t="s">
        <v>22</v>
      </c>
      <c r="E2769" s="16">
        <v>8828.4</v>
      </c>
      <c r="F2769" s="16">
        <v>7705.28</v>
      </c>
      <c r="G2769" s="8"/>
      <c r="H2769" s="9"/>
      <c r="I2769" s="9"/>
      <c r="J2769" s="17">
        <f>E2769-F2769</f>
        <v>1123.12</v>
      </c>
      <c r="K2769" s="9"/>
      <c r="L2769" s="9"/>
      <c r="M2769" s="9"/>
    </row>
    <row r="2770" spans="1:13" ht="12.75">
      <c r="A2770" s="1" t="s">
        <v>13</v>
      </c>
      <c r="B2770" s="5" t="s">
        <v>39</v>
      </c>
      <c r="C2770" s="5" t="s">
        <v>56</v>
      </c>
      <c r="D2770" s="5" t="s">
        <v>23</v>
      </c>
      <c r="E2770" s="16">
        <v>38533.92</v>
      </c>
      <c r="F2770" s="16">
        <v>33658.1</v>
      </c>
      <c r="G2770" s="8"/>
      <c r="H2770" s="9"/>
      <c r="I2770" s="9"/>
      <c r="J2770" s="17">
        <f>E2770-F2770</f>
        <v>4875.82</v>
      </c>
      <c r="K2770" s="9"/>
      <c r="L2770" s="9"/>
      <c r="M2770" s="9"/>
    </row>
    <row r="2771" spans="1:13" ht="12.75">
      <c r="A2771" s="1" t="s">
        <v>13</v>
      </c>
      <c r="B2771" s="5" t="s">
        <v>39</v>
      </c>
      <c r="C2771" s="5" t="s">
        <v>56</v>
      </c>
      <c r="D2771" s="5" t="s">
        <v>24</v>
      </c>
      <c r="E2771" s="16">
        <v>170.04</v>
      </c>
      <c r="F2771" s="16">
        <v>164.65</v>
      </c>
      <c r="G2771" s="8"/>
      <c r="H2771" s="9"/>
      <c r="I2771" s="9"/>
      <c r="J2771" s="17">
        <f>E2771-F2771</f>
        <v>5.389999999999986</v>
      </c>
      <c r="K2771" s="9"/>
      <c r="L2771" s="9"/>
      <c r="M2771" s="9"/>
    </row>
    <row r="2772" spans="1:13" ht="12.75">
      <c r="A2772" s="1" t="s">
        <v>13</v>
      </c>
      <c r="B2772" s="5" t="s">
        <v>39</v>
      </c>
      <c r="C2772" s="5" t="s">
        <v>56</v>
      </c>
      <c r="D2772" s="5" t="s">
        <v>25</v>
      </c>
      <c r="E2772" s="16">
        <v>165168.9</v>
      </c>
      <c r="F2772" s="16">
        <v>144285.12</v>
      </c>
      <c r="G2772" s="8"/>
      <c r="H2772" s="9"/>
      <c r="I2772" s="9"/>
      <c r="J2772" s="17">
        <f>E2772-F2772</f>
        <v>20883.78</v>
      </c>
      <c r="K2772" s="9"/>
      <c r="L2772" s="9"/>
      <c r="M2772" s="9"/>
    </row>
    <row r="2773" spans="1:13" ht="12.75">
      <c r="A2773" s="1" t="s">
        <v>13</v>
      </c>
      <c r="B2773" s="5" t="s">
        <v>39</v>
      </c>
      <c r="C2773" s="5" t="s">
        <v>56</v>
      </c>
      <c r="D2773" s="10" t="s">
        <v>26</v>
      </c>
      <c r="E2773" s="11">
        <v>134274.06</v>
      </c>
      <c r="F2773" s="11">
        <v>117305.44</v>
      </c>
      <c r="G2773" s="8">
        <v>75581.14</v>
      </c>
      <c r="H2773" s="17">
        <f>E2773-G2773</f>
        <v>58692.92</v>
      </c>
      <c r="I2773" s="9"/>
      <c r="J2773" s="17">
        <f>E2773-F2773</f>
        <v>16968.619999999995</v>
      </c>
      <c r="K2773" s="9"/>
      <c r="L2773" s="9"/>
      <c r="M2773" s="9"/>
    </row>
    <row r="2774" spans="1:13" ht="12.75">
      <c r="A2774" s="1" t="s">
        <v>13</v>
      </c>
      <c r="B2774" s="5" t="s">
        <v>39</v>
      </c>
      <c r="C2774" s="18" t="s">
        <v>56</v>
      </c>
      <c r="D2774" s="18" t="s">
        <v>28</v>
      </c>
      <c r="E2774" s="19">
        <v>122052.06</v>
      </c>
      <c r="F2774" s="19">
        <v>106595.5</v>
      </c>
      <c r="G2774" s="8"/>
      <c r="H2774" s="9"/>
      <c r="I2774" s="9"/>
      <c r="J2774" s="17">
        <f>E2774-F2774</f>
        <v>15456.559999999998</v>
      </c>
      <c r="K2774" s="9"/>
      <c r="L2774" s="9"/>
      <c r="M2774" s="9"/>
    </row>
    <row r="2775" spans="1:13" ht="12.75">
      <c r="A2775" s="1" t="s">
        <v>13</v>
      </c>
      <c r="B2775" s="5" t="s">
        <v>39</v>
      </c>
      <c r="C2775" s="5" t="s">
        <v>56</v>
      </c>
      <c r="D2775" s="5" t="s">
        <v>54</v>
      </c>
      <c r="E2775" s="16">
        <v>60942.06</v>
      </c>
      <c r="F2775" s="16">
        <v>53231.86</v>
      </c>
      <c r="G2775" s="8"/>
      <c r="H2775" s="9"/>
      <c r="I2775" s="9"/>
      <c r="J2775" s="17">
        <f>E2775-F2775</f>
        <v>7710.199999999997</v>
      </c>
      <c r="K2775" s="9"/>
      <c r="L2775" s="9"/>
      <c r="M2775" s="9"/>
    </row>
    <row r="2776" spans="1:13" ht="12.75">
      <c r="A2776" s="1" t="s">
        <v>13</v>
      </c>
      <c r="B2776" s="5" t="s">
        <v>39</v>
      </c>
      <c r="C2776" s="5" t="s">
        <v>56</v>
      </c>
      <c r="D2776" s="5" t="s">
        <v>29</v>
      </c>
      <c r="E2776" s="16">
        <v>1262.76</v>
      </c>
      <c r="F2776" s="16">
        <v>1100.63</v>
      </c>
      <c r="G2776" s="8"/>
      <c r="H2776" s="9"/>
      <c r="I2776" s="9"/>
      <c r="J2776" s="17">
        <f>E2776-F2776</f>
        <v>162.12999999999988</v>
      </c>
      <c r="K2776" s="9"/>
      <c r="L2776" s="9"/>
      <c r="M2776" s="9"/>
    </row>
    <row r="2777" spans="1:13" ht="12.75">
      <c r="A2777" s="1" t="s">
        <v>13</v>
      </c>
      <c r="B2777" s="5" t="s">
        <v>39</v>
      </c>
      <c r="C2777" s="5" t="s">
        <v>56</v>
      </c>
      <c r="D2777" s="5" t="s">
        <v>30</v>
      </c>
      <c r="E2777" s="16">
        <v>141922.8</v>
      </c>
      <c r="F2777" s="16">
        <v>121896.89</v>
      </c>
      <c r="G2777" s="8"/>
      <c r="H2777" s="9"/>
      <c r="I2777" s="9"/>
      <c r="J2777" s="17">
        <f>E2777-F2777</f>
        <v>20025.90999999999</v>
      </c>
      <c r="K2777" s="9">
        <f>522.19*12</f>
        <v>6266.280000000001</v>
      </c>
      <c r="L2777" s="9"/>
      <c r="M2777" s="9"/>
    </row>
    <row r="2778" spans="1:13" ht="12.75">
      <c r="A2778" s="1" t="s">
        <v>13</v>
      </c>
      <c r="B2778" s="5" t="s">
        <v>39</v>
      </c>
      <c r="C2778" s="5" t="s">
        <v>56</v>
      </c>
      <c r="D2778" s="5" t="s">
        <v>31</v>
      </c>
      <c r="E2778" s="16">
        <v>1301659.68</v>
      </c>
      <c r="F2778" s="16">
        <v>1135940.31</v>
      </c>
      <c r="G2778" s="8"/>
      <c r="H2778" s="9"/>
      <c r="I2778" s="9"/>
      <c r="J2778" s="17">
        <f>E2778-F2778</f>
        <v>165719.36999999988</v>
      </c>
      <c r="K2778" s="9"/>
      <c r="L2778" s="9"/>
      <c r="M2778" s="9"/>
    </row>
    <row r="2779" spans="1:13" ht="12.75">
      <c r="A2779" s="1" t="s">
        <v>13</v>
      </c>
      <c r="B2779" s="5" t="s">
        <v>39</v>
      </c>
      <c r="C2779" s="5" t="s">
        <v>56</v>
      </c>
      <c r="D2779" s="5" t="s">
        <v>33</v>
      </c>
      <c r="E2779" s="16">
        <v>9845.7</v>
      </c>
      <c r="F2779" s="16">
        <v>8596.57</v>
      </c>
      <c r="G2779" s="8"/>
      <c r="H2779" s="9"/>
      <c r="I2779" s="9"/>
      <c r="J2779" s="17">
        <f>E2779-F2779</f>
        <v>1249.130000000001</v>
      </c>
      <c r="K2779" s="9"/>
      <c r="L2779" s="9"/>
      <c r="M2779" s="9"/>
    </row>
    <row r="2780" spans="1:13" ht="12.75">
      <c r="A2780" s="1" t="s">
        <v>13</v>
      </c>
      <c r="B2780" s="5" t="s">
        <v>39</v>
      </c>
      <c r="C2780" s="5" t="s">
        <v>56</v>
      </c>
      <c r="D2780" s="5" t="s">
        <v>37</v>
      </c>
      <c r="E2780" s="16">
        <v>2344980.6</v>
      </c>
      <c r="F2780" s="16">
        <v>2041705.83</v>
      </c>
      <c r="G2780" s="8"/>
      <c r="H2780" s="9"/>
      <c r="I2780" s="9"/>
      <c r="J2780" s="17">
        <f>E2780-F2780</f>
        <v>303274.77</v>
      </c>
      <c r="K2780" s="9"/>
      <c r="L2780" s="9"/>
      <c r="M2780" s="9"/>
    </row>
    <row r="2781" spans="2:13" ht="12.75">
      <c r="B2781" s="5"/>
      <c r="C2781" s="5"/>
      <c r="D2781" s="10" t="s">
        <v>38</v>
      </c>
      <c r="E2781" s="11">
        <f>E2760+E2761+E2762+E2763+E2764+E2765+E2766+E2767+E2769+E2770+E2771+E2772+E2775+E2779</f>
        <v>403507.02</v>
      </c>
      <c r="F2781" s="11">
        <f>F2760+F2761+F2762+F2763+F2764+F2765+F2766+F2767+F2769+F2770+F2771+F2772+F2775+F2779</f>
        <v>352485.94</v>
      </c>
      <c r="G2781" s="8"/>
      <c r="H2781" s="9"/>
      <c r="I2781" s="9"/>
      <c r="J2781" s="17">
        <f>E2781-F2781</f>
        <v>51021.080000000016</v>
      </c>
      <c r="K2781" s="9"/>
      <c r="L2781" s="9"/>
      <c r="M2781" s="9"/>
    </row>
    <row r="2782" spans="2:13" ht="12.75">
      <c r="B2782" s="5"/>
      <c r="C2782" s="5"/>
      <c r="D2782" s="10" t="s">
        <v>51</v>
      </c>
      <c r="E2782" s="11">
        <f>E2781+E2774+E2773</f>
        <v>659833.1400000001</v>
      </c>
      <c r="F2782" s="11">
        <f>F2781+F2774+F2773</f>
        <v>576386.88</v>
      </c>
      <c r="G2782" s="8"/>
      <c r="H2782" s="9"/>
      <c r="I2782" s="9"/>
      <c r="J2782" s="17">
        <f>E2782-F2782</f>
        <v>83446.26000000013</v>
      </c>
      <c r="K2782" s="9"/>
      <c r="L2782" s="9"/>
      <c r="M2782" s="9"/>
    </row>
    <row r="2783" spans="1:13" ht="12.75">
      <c r="A2783" s="1" t="s">
        <v>13</v>
      </c>
      <c r="B2783" s="5" t="s">
        <v>39</v>
      </c>
      <c r="C2783" s="5" t="s">
        <v>57</v>
      </c>
      <c r="D2783" s="5" t="s">
        <v>16</v>
      </c>
      <c r="E2783" s="16">
        <v>58720.86</v>
      </c>
      <c r="F2783" s="16">
        <v>49268.34</v>
      </c>
      <c r="G2783" s="8"/>
      <c r="H2783" s="9"/>
      <c r="I2783" s="9"/>
      <c r="J2783" s="17">
        <f>E2783-F2783</f>
        <v>9452.520000000004</v>
      </c>
      <c r="K2783" s="9"/>
      <c r="L2783" s="9"/>
      <c r="M2783" s="9"/>
    </row>
    <row r="2784" spans="1:13" ht="12.75">
      <c r="A2784" s="1" t="s">
        <v>13</v>
      </c>
      <c r="B2784" s="5" t="s">
        <v>39</v>
      </c>
      <c r="C2784" s="5" t="s">
        <v>57</v>
      </c>
      <c r="D2784" s="5" t="s">
        <v>49</v>
      </c>
      <c r="E2784" s="16">
        <v>5600.4</v>
      </c>
      <c r="F2784" s="16">
        <v>4699.62</v>
      </c>
      <c r="G2784" s="8"/>
      <c r="H2784" s="9"/>
      <c r="I2784" s="9"/>
      <c r="J2784" s="17">
        <f>E2784-F2784</f>
        <v>900.7799999999997</v>
      </c>
      <c r="K2784" s="9"/>
      <c r="L2784" s="9"/>
      <c r="M2784" s="9"/>
    </row>
    <row r="2785" spans="1:13" ht="12.75">
      <c r="A2785" s="1" t="s">
        <v>13</v>
      </c>
      <c r="B2785" s="5" t="s">
        <v>39</v>
      </c>
      <c r="C2785" s="5" t="s">
        <v>57</v>
      </c>
      <c r="D2785" s="5" t="s">
        <v>50</v>
      </c>
      <c r="E2785" s="16">
        <v>7840.68</v>
      </c>
      <c r="F2785" s="16">
        <v>6585.91</v>
      </c>
      <c r="G2785" s="8"/>
      <c r="H2785" s="9"/>
      <c r="I2785" s="9"/>
      <c r="J2785" s="17">
        <f>E2785-F2785</f>
        <v>1254.7700000000004</v>
      </c>
      <c r="K2785" s="9"/>
      <c r="L2785" s="9"/>
      <c r="M2785" s="9"/>
    </row>
    <row r="2786" spans="1:13" ht="12.75">
      <c r="A2786" s="1" t="s">
        <v>13</v>
      </c>
      <c r="B2786" s="5" t="s">
        <v>39</v>
      </c>
      <c r="C2786" s="5" t="s">
        <v>57</v>
      </c>
      <c r="D2786" s="5" t="s">
        <v>17</v>
      </c>
      <c r="E2786" s="16">
        <v>16160.04</v>
      </c>
      <c r="F2786" s="16">
        <v>13559.15</v>
      </c>
      <c r="G2786" s="8"/>
      <c r="H2786" s="9"/>
      <c r="I2786" s="9"/>
      <c r="J2786" s="17">
        <f>E2786-F2786</f>
        <v>2600.8900000000012</v>
      </c>
      <c r="K2786" s="9"/>
      <c r="L2786" s="9"/>
      <c r="M2786" s="9"/>
    </row>
    <row r="2787" spans="1:13" ht="12.75">
      <c r="A2787" s="1" t="s">
        <v>13</v>
      </c>
      <c r="B2787" s="5" t="s">
        <v>39</v>
      </c>
      <c r="C2787" s="5" t="s">
        <v>57</v>
      </c>
      <c r="D2787" s="5" t="s">
        <v>18</v>
      </c>
      <c r="E2787" s="16">
        <v>15520.38</v>
      </c>
      <c r="F2787" s="16">
        <v>13020.61</v>
      </c>
      <c r="G2787" s="8"/>
      <c r="H2787" s="9"/>
      <c r="I2787" s="9"/>
      <c r="J2787" s="17">
        <f>E2787-F2787</f>
        <v>2499.7699999999986</v>
      </c>
      <c r="K2787" s="9"/>
      <c r="L2787" s="9"/>
      <c r="M2787" s="9"/>
    </row>
    <row r="2788" spans="1:13" ht="12.75">
      <c r="A2788" s="1" t="s">
        <v>13</v>
      </c>
      <c r="B2788" s="5" t="s">
        <v>39</v>
      </c>
      <c r="C2788" s="5" t="s">
        <v>57</v>
      </c>
      <c r="D2788" s="5" t="s">
        <v>19</v>
      </c>
      <c r="E2788" s="16">
        <v>7519.86</v>
      </c>
      <c r="F2788" s="16">
        <v>6315.94</v>
      </c>
      <c r="G2788" s="8"/>
      <c r="H2788" s="9"/>
      <c r="I2788" s="9"/>
      <c r="J2788" s="17">
        <f>E2788-F2788</f>
        <v>1203.92</v>
      </c>
      <c r="K2788" s="9"/>
      <c r="L2788" s="9"/>
      <c r="M2788" s="9"/>
    </row>
    <row r="2789" spans="1:13" ht="12.75">
      <c r="A2789" s="1" t="s">
        <v>13</v>
      </c>
      <c r="B2789" s="5" t="s">
        <v>39</v>
      </c>
      <c r="C2789" s="5" t="s">
        <v>57</v>
      </c>
      <c r="D2789" s="5" t="s">
        <v>21</v>
      </c>
      <c r="E2789" s="16">
        <v>282629.16</v>
      </c>
      <c r="F2789" s="16">
        <v>209818.26</v>
      </c>
      <c r="G2789" s="8"/>
      <c r="H2789" s="9"/>
      <c r="I2789" s="9"/>
      <c r="J2789" s="17">
        <f>E2789-F2789</f>
        <v>72810.89999999997</v>
      </c>
      <c r="K2789" s="9">
        <f>K2798</f>
        <v>7250.76</v>
      </c>
      <c r="L2789" s="9"/>
      <c r="M2789" s="9"/>
    </row>
    <row r="2790" spans="1:13" ht="12.75">
      <c r="A2790" s="1" t="s">
        <v>13</v>
      </c>
      <c r="B2790" s="5" t="s">
        <v>39</v>
      </c>
      <c r="C2790" s="5" t="s">
        <v>57</v>
      </c>
      <c r="D2790" s="5" t="s">
        <v>22</v>
      </c>
      <c r="E2790" s="16">
        <v>8321.1</v>
      </c>
      <c r="F2790" s="16">
        <v>6974.76</v>
      </c>
      <c r="G2790" s="8"/>
      <c r="H2790" s="9"/>
      <c r="I2790" s="9"/>
      <c r="J2790" s="17">
        <f>E2790-F2790</f>
        <v>1346.3400000000001</v>
      </c>
      <c r="K2790" s="9"/>
      <c r="L2790" s="9"/>
      <c r="M2790" s="9"/>
    </row>
    <row r="2791" spans="1:13" ht="12.75">
      <c r="A2791" s="1" t="s">
        <v>13</v>
      </c>
      <c r="B2791" s="5" t="s">
        <v>39</v>
      </c>
      <c r="C2791" s="5" t="s">
        <v>57</v>
      </c>
      <c r="D2791" s="5" t="s">
        <v>23</v>
      </c>
      <c r="E2791" s="16">
        <v>36320.64</v>
      </c>
      <c r="F2791" s="16">
        <v>30470.86</v>
      </c>
      <c r="G2791" s="8"/>
      <c r="H2791" s="9"/>
      <c r="I2791" s="9"/>
      <c r="J2791" s="17">
        <f>E2791-F2791</f>
        <v>5849.779999999999</v>
      </c>
      <c r="K2791" s="9"/>
      <c r="L2791" s="9"/>
      <c r="M2791" s="9"/>
    </row>
    <row r="2792" spans="1:13" ht="12.75">
      <c r="A2792" s="1" t="s">
        <v>13</v>
      </c>
      <c r="B2792" s="5" t="s">
        <v>39</v>
      </c>
      <c r="C2792" s="5" t="s">
        <v>57</v>
      </c>
      <c r="D2792" s="5" t="s">
        <v>24</v>
      </c>
      <c r="E2792" s="16">
        <v>160.2</v>
      </c>
      <c r="F2792" s="16">
        <v>151.25</v>
      </c>
      <c r="G2792" s="8"/>
      <c r="H2792" s="9"/>
      <c r="I2792" s="9"/>
      <c r="J2792" s="17">
        <f>E2792-F2792</f>
        <v>8.949999999999989</v>
      </c>
      <c r="K2792" s="9"/>
      <c r="L2792" s="9"/>
      <c r="M2792" s="9"/>
    </row>
    <row r="2793" spans="1:13" ht="12.75">
      <c r="A2793" s="1" t="s">
        <v>13</v>
      </c>
      <c r="B2793" s="5" t="s">
        <v>39</v>
      </c>
      <c r="C2793" s="5" t="s">
        <v>57</v>
      </c>
      <c r="D2793" s="5" t="s">
        <v>25</v>
      </c>
      <c r="E2793" s="16">
        <v>155682</v>
      </c>
      <c r="F2793" s="16">
        <v>130623.79</v>
      </c>
      <c r="G2793" s="8"/>
      <c r="H2793" s="9"/>
      <c r="I2793" s="9"/>
      <c r="J2793" s="17">
        <f>E2793-F2793</f>
        <v>25058.210000000006</v>
      </c>
      <c r="K2793" s="9"/>
      <c r="L2793" s="9"/>
      <c r="M2793" s="9"/>
    </row>
    <row r="2794" spans="1:13" ht="12.75">
      <c r="A2794" s="1" t="s">
        <v>13</v>
      </c>
      <c r="B2794" s="5" t="s">
        <v>39</v>
      </c>
      <c r="C2794" s="5" t="s">
        <v>57</v>
      </c>
      <c r="D2794" s="10" t="s">
        <v>26</v>
      </c>
      <c r="E2794" s="11">
        <v>125762.58</v>
      </c>
      <c r="F2794" s="11">
        <v>105511.09</v>
      </c>
      <c r="G2794" s="8">
        <v>15257.12</v>
      </c>
      <c r="H2794" s="17">
        <f>E2794-G2794</f>
        <v>110505.46</v>
      </c>
      <c r="I2794" s="9"/>
      <c r="J2794" s="17">
        <f>E2794-F2794</f>
        <v>20251.490000000005</v>
      </c>
      <c r="K2794" s="9"/>
      <c r="L2794" s="9"/>
      <c r="M2794" s="9"/>
    </row>
    <row r="2795" spans="1:13" ht="12.75">
      <c r="A2795" s="1" t="s">
        <v>13</v>
      </c>
      <c r="B2795" s="5" t="s">
        <v>39</v>
      </c>
      <c r="C2795" s="18" t="s">
        <v>57</v>
      </c>
      <c r="D2795" s="18" t="s">
        <v>28</v>
      </c>
      <c r="E2795" s="19">
        <v>115041.78</v>
      </c>
      <c r="F2795" s="19">
        <v>96500.33</v>
      </c>
      <c r="G2795" s="8"/>
      <c r="H2795" s="9"/>
      <c r="I2795" s="9"/>
      <c r="J2795" s="17">
        <f>E2795-F2795</f>
        <v>18541.449999999997</v>
      </c>
      <c r="K2795" s="9"/>
      <c r="L2795" s="9"/>
      <c r="M2795" s="9"/>
    </row>
    <row r="2796" spans="1:13" ht="12.75">
      <c r="A2796" s="1" t="s">
        <v>13</v>
      </c>
      <c r="B2796" s="5" t="s">
        <v>39</v>
      </c>
      <c r="C2796" s="5" t="s">
        <v>57</v>
      </c>
      <c r="D2796" s="5" t="s">
        <v>54</v>
      </c>
      <c r="E2796" s="16">
        <v>57441.3</v>
      </c>
      <c r="F2796" s="16">
        <v>48190.87</v>
      </c>
      <c r="G2796" s="8"/>
      <c r="H2796" s="9"/>
      <c r="I2796" s="9"/>
      <c r="J2796" s="17">
        <f>E2796-F2796</f>
        <v>9250.43</v>
      </c>
      <c r="K2796" s="9"/>
      <c r="L2796" s="9"/>
      <c r="M2796" s="9"/>
    </row>
    <row r="2797" spans="1:13" ht="12.75">
      <c r="A2797" s="1" t="s">
        <v>13</v>
      </c>
      <c r="B2797" s="5" t="s">
        <v>39</v>
      </c>
      <c r="C2797" s="5" t="s">
        <v>57</v>
      </c>
      <c r="D2797" s="5" t="s">
        <v>29</v>
      </c>
      <c r="E2797" s="16">
        <v>1090.32</v>
      </c>
      <c r="F2797" s="16">
        <v>912.62</v>
      </c>
      <c r="G2797" s="8"/>
      <c r="H2797" s="9"/>
      <c r="I2797" s="9"/>
      <c r="J2797" s="17">
        <f>E2797-F2797</f>
        <v>177.69999999999993</v>
      </c>
      <c r="K2797" s="9"/>
      <c r="L2797" s="9"/>
      <c r="M2797" s="9"/>
    </row>
    <row r="2798" spans="1:13" ht="12.75">
      <c r="A2798" s="1" t="s">
        <v>13</v>
      </c>
      <c r="B2798" s="5" t="s">
        <v>39</v>
      </c>
      <c r="C2798" s="5" t="s">
        <v>57</v>
      </c>
      <c r="D2798" s="5" t="s">
        <v>30</v>
      </c>
      <c r="E2798" s="16">
        <v>166922.61</v>
      </c>
      <c r="F2798" s="16">
        <v>123930.25</v>
      </c>
      <c r="G2798" s="8"/>
      <c r="H2798" s="9"/>
      <c r="I2798" s="9"/>
      <c r="J2798" s="17">
        <f>E2798-F2798</f>
        <v>42992.359999999986</v>
      </c>
      <c r="K2798" s="9">
        <f>604.23*12</f>
        <v>7250.76</v>
      </c>
      <c r="L2798" s="9"/>
      <c r="M2798" s="9"/>
    </row>
    <row r="2799" spans="1:13" ht="12.75">
      <c r="A2799" s="1" t="s">
        <v>13</v>
      </c>
      <c r="B2799" s="5" t="s">
        <v>39</v>
      </c>
      <c r="C2799" s="5" t="s">
        <v>57</v>
      </c>
      <c r="D2799" s="5" t="s">
        <v>31</v>
      </c>
      <c r="E2799" s="16">
        <v>1199199.3</v>
      </c>
      <c r="F2799" s="16">
        <v>1003568.57</v>
      </c>
      <c r="G2799" s="8"/>
      <c r="H2799" s="9"/>
      <c r="I2799" s="9"/>
      <c r="J2799" s="17">
        <f>E2799-F2799</f>
        <v>195630.7300000001</v>
      </c>
      <c r="K2799" s="9"/>
      <c r="L2799" s="9"/>
      <c r="M2799" s="9"/>
    </row>
    <row r="2800" spans="1:13" ht="12.75">
      <c r="A2800" s="1" t="s">
        <v>13</v>
      </c>
      <c r="B2800" s="5" t="s">
        <v>39</v>
      </c>
      <c r="C2800" s="5" t="s">
        <v>57</v>
      </c>
      <c r="D2800" s="5" t="s">
        <v>33</v>
      </c>
      <c r="E2800" s="16">
        <v>9280.26</v>
      </c>
      <c r="F2800" s="16">
        <v>7782.32</v>
      </c>
      <c r="G2800" s="8"/>
      <c r="H2800" s="9"/>
      <c r="I2800" s="9"/>
      <c r="J2800" s="17">
        <f>E2800-F2800</f>
        <v>1497.9400000000005</v>
      </c>
      <c r="K2800" s="9"/>
      <c r="L2800" s="9"/>
      <c r="M2800" s="9"/>
    </row>
    <row r="2801" spans="1:13" ht="12.75">
      <c r="A2801" s="1" t="s">
        <v>13</v>
      </c>
      <c r="B2801" s="5" t="s">
        <v>39</v>
      </c>
      <c r="C2801" s="5" t="s">
        <v>57</v>
      </c>
      <c r="D2801" s="5" t="s">
        <v>37</v>
      </c>
      <c r="E2801" s="16">
        <v>2269213.47</v>
      </c>
      <c r="F2801" s="16">
        <v>1857884.54</v>
      </c>
      <c r="G2801" s="8"/>
      <c r="H2801" s="9"/>
      <c r="I2801" s="9"/>
      <c r="J2801" s="17">
        <f>E2801-F2801</f>
        <v>411328.93000000017</v>
      </c>
      <c r="K2801" s="9"/>
      <c r="L2801" s="9"/>
      <c r="M2801" s="9"/>
    </row>
    <row r="2802" spans="2:13" ht="12.75">
      <c r="B2802" s="5"/>
      <c r="C2802" s="5"/>
      <c r="D2802" s="10" t="s">
        <v>38</v>
      </c>
      <c r="E2802" s="11">
        <f>E2783+E2784+E2785+E2786+E2787+E2788+E2790+E2791+E2792+E2793+E2796+E2800</f>
        <v>378567.72000000003</v>
      </c>
      <c r="F2802" s="11">
        <f>F2783+F2784+F2785+F2786+F2787+F2788+F2790+F2791+F2792+F2793+F2796+F2800</f>
        <v>317643.42</v>
      </c>
      <c r="G2802" s="8"/>
      <c r="H2802" s="9"/>
      <c r="I2802" s="9"/>
      <c r="J2802" s="17">
        <f>E2802-F2802</f>
        <v>60924.30000000005</v>
      </c>
      <c r="K2802" s="9"/>
      <c r="L2802" s="9"/>
      <c r="M2802" s="9"/>
    </row>
    <row r="2803" spans="2:13" ht="12.75">
      <c r="B2803" s="5"/>
      <c r="C2803" s="5"/>
      <c r="D2803" s="10" t="s">
        <v>51</v>
      </c>
      <c r="E2803" s="11">
        <f>E2802+E2795+E2794</f>
        <v>619372.08</v>
      </c>
      <c r="F2803" s="11">
        <f>F2802+F2795+F2794</f>
        <v>519654.83999999997</v>
      </c>
      <c r="G2803" s="8"/>
      <c r="H2803" s="9"/>
      <c r="I2803" s="9"/>
      <c r="J2803" s="17">
        <f>E2803-F2803</f>
        <v>99717.23999999999</v>
      </c>
      <c r="K2803" s="9"/>
      <c r="L2803" s="9"/>
      <c r="M2803" s="9"/>
    </row>
    <row r="2804" spans="1:13" ht="12.75">
      <c r="A2804" s="1" t="s">
        <v>13</v>
      </c>
      <c r="B2804" s="5" t="s">
        <v>39</v>
      </c>
      <c r="C2804" s="5" t="s">
        <v>62</v>
      </c>
      <c r="D2804" s="5" t="s">
        <v>16</v>
      </c>
      <c r="E2804" s="16">
        <v>70323.3</v>
      </c>
      <c r="F2804" s="16">
        <v>60841.66</v>
      </c>
      <c r="G2804" s="8"/>
      <c r="H2804" s="9"/>
      <c r="I2804" s="9"/>
      <c r="J2804" s="17">
        <f>E2804-F2804</f>
        <v>9481.64</v>
      </c>
      <c r="K2804" s="9"/>
      <c r="L2804" s="9"/>
      <c r="M2804" s="9"/>
    </row>
    <row r="2805" spans="1:13" ht="12.75">
      <c r="A2805" s="1" t="s">
        <v>13</v>
      </c>
      <c r="B2805" s="5" t="s">
        <v>39</v>
      </c>
      <c r="C2805" s="5" t="s">
        <v>62</v>
      </c>
      <c r="D2805" s="5" t="s">
        <v>41</v>
      </c>
      <c r="E2805" s="16">
        <v>0</v>
      </c>
      <c r="F2805" s="16">
        <v>0</v>
      </c>
      <c r="G2805" s="8"/>
      <c r="H2805" s="9"/>
      <c r="I2805" s="9"/>
      <c r="J2805" s="17">
        <f>E2805-F2805</f>
        <v>0</v>
      </c>
      <c r="K2805" s="9"/>
      <c r="L2805" s="9"/>
      <c r="M2805" s="9"/>
    </row>
    <row r="2806" spans="1:13" ht="12.75">
      <c r="A2806" s="1" t="s">
        <v>13</v>
      </c>
      <c r="B2806" s="5" t="s">
        <v>39</v>
      </c>
      <c r="C2806" s="5" t="s">
        <v>62</v>
      </c>
      <c r="D2806" s="5" t="s">
        <v>49</v>
      </c>
      <c r="E2806" s="16">
        <v>6706.68</v>
      </c>
      <c r="F2806" s="16">
        <v>5803.38</v>
      </c>
      <c r="G2806" s="8"/>
      <c r="H2806" s="9"/>
      <c r="I2806" s="9"/>
      <c r="J2806" s="17">
        <f>E2806-F2806</f>
        <v>903.3000000000002</v>
      </c>
      <c r="K2806" s="9"/>
      <c r="L2806" s="9"/>
      <c r="M2806" s="9"/>
    </row>
    <row r="2807" spans="1:13" ht="12.75">
      <c r="A2807" s="1" t="s">
        <v>13</v>
      </c>
      <c r="B2807" s="5" t="s">
        <v>39</v>
      </c>
      <c r="C2807" s="5" t="s">
        <v>62</v>
      </c>
      <c r="D2807" s="5" t="s">
        <v>50</v>
      </c>
      <c r="E2807" s="16">
        <v>9390.3</v>
      </c>
      <c r="F2807" s="16">
        <v>8132.51</v>
      </c>
      <c r="G2807" s="8"/>
      <c r="H2807" s="9"/>
      <c r="I2807" s="9"/>
      <c r="J2807" s="17">
        <f>E2807-F2807</f>
        <v>1257.789999999999</v>
      </c>
      <c r="K2807" s="9"/>
      <c r="L2807" s="9"/>
      <c r="M2807" s="9"/>
    </row>
    <row r="2808" spans="1:13" ht="12.75">
      <c r="A2808" s="1" t="s">
        <v>13</v>
      </c>
      <c r="B2808" s="5" t="s">
        <v>39</v>
      </c>
      <c r="C2808" s="5" t="s">
        <v>62</v>
      </c>
      <c r="D2808" s="5" t="s">
        <v>17</v>
      </c>
      <c r="E2808" s="16">
        <v>19354.02</v>
      </c>
      <c r="F2808" s="16">
        <v>16745.09</v>
      </c>
      <c r="G2808" s="8"/>
      <c r="H2808" s="9"/>
      <c r="I2808" s="9"/>
      <c r="J2808" s="17">
        <f>E2808-F2808</f>
        <v>2608.9300000000003</v>
      </c>
      <c r="K2808" s="9"/>
      <c r="L2808" s="9"/>
      <c r="M2808" s="9"/>
    </row>
    <row r="2809" spans="1:13" ht="12.75">
      <c r="A2809" s="1" t="s">
        <v>13</v>
      </c>
      <c r="B2809" s="5" t="s">
        <v>39</v>
      </c>
      <c r="C2809" s="5" t="s">
        <v>62</v>
      </c>
      <c r="D2809" s="5" t="s">
        <v>18</v>
      </c>
      <c r="E2809" s="16">
        <v>18587.16</v>
      </c>
      <c r="F2809" s="16">
        <v>16079.5</v>
      </c>
      <c r="G2809" s="8"/>
      <c r="H2809" s="9"/>
      <c r="I2809" s="9"/>
      <c r="J2809" s="17">
        <f>E2809-F2809</f>
        <v>2507.66</v>
      </c>
      <c r="K2809" s="9"/>
      <c r="L2809" s="9"/>
      <c r="M2809" s="9"/>
    </row>
    <row r="2810" spans="1:13" ht="12.75">
      <c r="A2810" s="1" t="s">
        <v>13</v>
      </c>
      <c r="B2810" s="5" t="s">
        <v>39</v>
      </c>
      <c r="C2810" s="5" t="s">
        <v>62</v>
      </c>
      <c r="D2810" s="5" t="s">
        <v>19</v>
      </c>
      <c r="E2810" s="16">
        <v>9006.12</v>
      </c>
      <c r="F2810" s="16">
        <v>7799.21</v>
      </c>
      <c r="G2810" s="8"/>
      <c r="H2810" s="9"/>
      <c r="I2810" s="9"/>
      <c r="J2810" s="17">
        <f>E2810-F2810</f>
        <v>1206.9100000000008</v>
      </c>
      <c r="K2810" s="9"/>
      <c r="L2810" s="9"/>
      <c r="M2810" s="9"/>
    </row>
    <row r="2811" spans="1:13" ht="12.75">
      <c r="A2811" s="1" t="s">
        <v>13</v>
      </c>
      <c r="B2811" s="5" t="s">
        <v>39</v>
      </c>
      <c r="C2811" s="5" t="s">
        <v>62</v>
      </c>
      <c r="D2811" s="5" t="s">
        <v>20</v>
      </c>
      <c r="E2811" s="16">
        <v>2109.06</v>
      </c>
      <c r="F2811" s="16">
        <v>1812.81</v>
      </c>
      <c r="G2811" s="8"/>
      <c r="H2811" s="9"/>
      <c r="I2811" s="9"/>
      <c r="J2811" s="17">
        <f>E2811-F2811</f>
        <v>296.25</v>
      </c>
      <c r="K2811" s="9"/>
      <c r="L2811" s="9"/>
      <c r="M2811" s="9"/>
    </row>
    <row r="2812" spans="1:13" ht="12.75">
      <c r="A2812" s="1" t="s">
        <v>13</v>
      </c>
      <c r="B2812" s="5" t="s">
        <v>39</v>
      </c>
      <c r="C2812" s="5" t="s">
        <v>62</v>
      </c>
      <c r="D2812" s="5" t="s">
        <v>21</v>
      </c>
      <c r="E2812" s="16">
        <v>388158.83</v>
      </c>
      <c r="F2812" s="16">
        <v>329418.61</v>
      </c>
      <c r="G2812" s="8"/>
      <c r="H2812" s="9"/>
      <c r="I2812" s="9"/>
      <c r="J2812" s="17">
        <f>E2812-F2812</f>
        <v>58740.22000000003</v>
      </c>
      <c r="K2812" s="9">
        <f>K2821</f>
        <v>10335.599999999999</v>
      </c>
      <c r="L2812" s="9"/>
      <c r="M2812" s="9"/>
    </row>
    <row r="2813" spans="1:13" ht="12.75">
      <c r="A2813" s="1" t="s">
        <v>13</v>
      </c>
      <c r="B2813" s="5" t="s">
        <v>39</v>
      </c>
      <c r="C2813" s="5" t="s">
        <v>62</v>
      </c>
      <c r="D2813" s="5" t="s">
        <v>22</v>
      </c>
      <c r="E2813" s="16">
        <v>9965.64</v>
      </c>
      <c r="F2813" s="16">
        <v>8614.21</v>
      </c>
      <c r="G2813" s="8"/>
      <c r="H2813" s="9"/>
      <c r="I2813" s="9"/>
      <c r="J2813" s="17">
        <f>E2813-F2813</f>
        <v>1351.4300000000003</v>
      </c>
      <c r="K2813" s="9"/>
      <c r="L2813" s="9"/>
      <c r="M2813" s="9"/>
    </row>
    <row r="2814" spans="1:13" ht="12.75">
      <c r="A2814" s="1" t="s">
        <v>13</v>
      </c>
      <c r="B2814" s="5" t="s">
        <v>39</v>
      </c>
      <c r="C2814" s="5" t="s">
        <v>62</v>
      </c>
      <c r="D2814" s="5" t="s">
        <v>23</v>
      </c>
      <c r="E2814" s="16">
        <v>43497.24</v>
      </c>
      <c r="F2814" s="16">
        <v>37629.09</v>
      </c>
      <c r="G2814" s="8"/>
      <c r="H2814" s="9"/>
      <c r="I2814" s="9"/>
      <c r="J2814" s="17">
        <f>E2814-F2814</f>
        <v>5868.1500000000015</v>
      </c>
      <c r="K2814" s="9"/>
      <c r="L2814" s="9"/>
      <c r="M2814" s="9"/>
    </row>
    <row r="2815" spans="1:13" ht="12.75">
      <c r="A2815" s="1" t="s">
        <v>13</v>
      </c>
      <c r="B2815" s="5" t="s">
        <v>39</v>
      </c>
      <c r="C2815" s="5" t="s">
        <v>62</v>
      </c>
      <c r="D2815" s="5" t="s">
        <v>24</v>
      </c>
      <c r="E2815" s="16">
        <v>191.76</v>
      </c>
      <c r="F2815" s="16">
        <v>184.47</v>
      </c>
      <c r="G2815" s="8"/>
      <c r="H2815" s="9"/>
      <c r="I2815" s="9"/>
      <c r="J2815" s="17">
        <f>E2815-F2815</f>
        <v>7.289999999999992</v>
      </c>
      <c r="K2815" s="9"/>
      <c r="L2815" s="9"/>
      <c r="M2815" s="9"/>
    </row>
    <row r="2816" spans="1:13" ht="12.75">
      <c r="A2816" s="1" t="s">
        <v>13</v>
      </c>
      <c r="B2816" s="5" t="s">
        <v>39</v>
      </c>
      <c r="C2816" s="5" t="s">
        <v>62</v>
      </c>
      <c r="D2816" s="5" t="s">
        <v>25</v>
      </c>
      <c r="E2816" s="16">
        <v>186442.8</v>
      </c>
      <c r="F2816" s="16">
        <v>161308.06</v>
      </c>
      <c r="G2816" s="8"/>
      <c r="H2816" s="9"/>
      <c r="I2816" s="9"/>
      <c r="J2816" s="17">
        <f>E2816-F2816</f>
        <v>25134.73999999999</v>
      </c>
      <c r="K2816" s="9"/>
      <c r="L2816" s="9"/>
      <c r="M2816" s="9"/>
    </row>
    <row r="2817" spans="1:13" ht="12.75">
      <c r="A2817" s="1" t="s">
        <v>13</v>
      </c>
      <c r="B2817" s="5" t="s">
        <v>39</v>
      </c>
      <c r="C2817" s="5" t="s">
        <v>62</v>
      </c>
      <c r="D2817" s="10" t="s">
        <v>26</v>
      </c>
      <c r="E2817" s="11">
        <v>151568.58</v>
      </c>
      <c r="F2817" s="11">
        <v>131145.59</v>
      </c>
      <c r="G2817" s="8">
        <v>102831.66</v>
      </c>
      <c r="H2817" s="17">
        <f>E2817-G2817</f>
        <v>48736.919999999984</v>
      </c>
      <c r="I2817" s="9"/>
      <c r="J2817" s="17">
        <f>E2817-F2817</f>
        <v>20422.98999999999</v>
      </c>
      <c r="K2817" s="9"/>
      <c r="L2817" s="9"/>
      <c r="M2817" s="9"/>
    </row>
    <row r="2818" spans="1:13" ht="12.75">
      <c r="A2818" s="1" t="s">
        <v>13</v>
      </c>
      <c r="B2818" s="5" t="s">
        <v>39</v>
      </c>
      <c r="C2818" s="18" t="s">
        <v>62</v>
      </c>
      <c r="D2818" s="18" t="s">
        <v>28</v>
      </c>
      <c r="E2818" s="19">
        <v>137771.76</v>
      </c>
      <c r="F2818" s="19">
        <v>119170.32</v>
      </c>
      <c r="G2818" s="8"/>
      <c r="H2818" s="9"/>
      <c r="I2818" s="9"/>
      <c r="J2818" s="17">
        <f>E2818-F2818</f>
        <v>18601.440000000002</v>
      </c>
      <c r="K2818" s="9"/>
      <c r="L2818" s="9"/>
      <c r="M2818" s="9"/>
    </row>
    <row r="2819" spans="1:13" ht="12.75">
      <c r="A2819" s="1" t="s">
        <v>13</v>
      </c>
      <c r="B2819" s="5" t="s">
        <v>39</v>
      </c>
      <c r="C2819" s="5" t="s">
        <v>62</v>
      </c>
      <c r="D2819" s="5" t="s">
        <v>54</v>
      </c>
      <c r="E2819" s="16">
        <v>68791.26</v>
      </c>
      <c r="F2819" s="16">
        <v>59511.95</v>
      </c>
      <c r="G2819" s="8"/>
      <c r="H2819" s="9"/>
      <c r="I2819" s="9"/>
      <c r="J2819" s="17">
        <f>E2819-F2819</f>
        <v>9279.309999999998</v>
      </c>
      <c r="K2819" s="9"/>
      <c r="L2819" s="9"/>
      <c r="M2819" s="9"/>
    </row>
    <row r="2820" spans="1:13" ht="12.75">
      <c r="A2820" s="1" t="s">
        <v>13</v>
      </c>
      <c r="B2820" s="5" t="s">
        <v>39</v>
      </c>
      <c r="C2820" s="5" t="s">
        <v>62</v>
      </c>
      <c r="D2820" s="5" t="s">
        <v>29</v>
      </c>
      <c r="E2820" s="16">
        <v>1413.84</v>
      </c>
      <c r="F2820" s="16">
        <v>1220.39</v>
      </c>
      <c r="G2820" s="8"/>
      <c r="H2820" s="9"/>
      <c r="I2820" s="9"/>
      <c r="J2820" s="17">
        <f>E2820-F2820</f>
        <v>193.44999999999982</v>
      </c>
      <c r="K2820" s="9"/>
      <c r="L2820" s="9"/>
      <c r="M2820" s="9"/>
    </row>
    <row r="2821" spans="1:13" ht="12.75">
      <c r="A2821" s="1" t="s">
        <v>13</v>
      </c>
      <c r="B2821" s="5" t="s">
        <v>39</v>
      </c>
      <c r="C2821" s="5" t="s">
        <v>62</v>
      </c>
      <c r="D2821" s="5" t="s">
        <v>30</v>
      </c>
      <c r="E2821" s="16">
        <v>229242.21</v>
      </c>
      <c r="F2821" s="16">
        <v>194501.43</v>
      </c>
      <c r="G2821" s="8"/>
      <c r="H2821" s="9"/>
      <c r="I2821" s="9"/>
      <c r="J2821" s="17">
        <f>E2821-F2821</f>
        <v>34740.78</v>
      </c>
      <c r="K2821" s="9">
        <f>861.3*12</f>
        <v>10335.599999999999</v>
      </c>
      <c r="L2821" s="9"/>
      <c r="M2821" s="9"/>
    </row>
    <row r="2822" spans="1:13" ht="12.75">
      <c r="A2822" s="1" t="s">
        <v>13</v>
      </c>
      <c r="B2822" s="5" t="s">
        <v>39</v>
      </c>
      <c r="C2822" s="5" t="s">
        <v>62</v>
      </c>
      <c r="D2822" s="5" t="s">
        <v>31</v>
      </c>
      <c r="E2822" s="16">
        <v>1469312.94</v>
      </c>
      <c r="F2822" s="16">
        <v>1269917.88</v>
      </c>
      <c r="G2822" s="8"/>
      <c r="H2822" s="9"/>
      <c r="I2822" s="9"/>
      <c r="J2822" s="17">
        <f>E2822-F2822</f>
        <v>199395.06000000006</v>
      </c>
      <c r="K2822" s="9"/>
      <c r="L2822" s="9"/>
      <c r="M2822" s="9"/>
    </row>
    <row r="2823" spans="1:13" ht="12.75">
      <c r="A2823" s="1" t="s">
        <v>13</v>
      </c>
      <c r="B2823" s="5" t="s">
        <v>39</v>
      </c>
      <c r="C2823" s="5" t="s">
        <v>62</v>
      </c>
      <c r="D2823" s="5" t="s">
        <v>33</v>
      </c>
      <c r="E2823" s="16">
        <v>11113.44</v>
      </c>
      <c r="F2823" s="16">
        <v>9610.3</v>
      </c>
      <c r="G2823" s="8"/>
      <c r="H2823" s="9"/>
      <c r="I2823" s="9"/>
      <c r="J2823" s="17">
        <f>E2823-F2823</f>
        <v>1503.1400000000012</v>
      </c>
      <c r="K2823" s="9"/>
      <c r="L2823" s="9"/>
      <c r="M2823" s="9"/>
    </row>
    <row r="2824" spans="1:13" ht="12.75">
      <c r="A2824" s="1" t="s">
        <v>13</v>
      </c>
      <c r="B2824" s="5" t="s">
        <v>39</v>
      </c>
      <c r="C2824" s="5" t="s">
        <v>62</v>
      </c>
      <c r="D2824" s="5" t="s">
        <v>37</v>
      </c>
      <c r="E2824" s="16">
        <v>2832946.94</v>
      </c>
      <c r="F2824" s="16">
        <v>2439446.46</v>
      </c>
      <c r="G2824" s="8"/>
      <c r="H2824" s="9"/>
      <c r="I2824" s="9"/>
      <c r="J2824" s="17">
        <f>E2824-F2824</f>
        <v>393500.48</v>
      </c>
      <c r="K2824" s="9"/>
      <c r="L2824" s="9"/>
      <c r="M2824" s="9"/>
    </row>
    <row r="2825" spans="2:13" ht="12.75">
      <c r="B2825" s="5"/>
      <c r="C2825" s="5"/>
      <c r="D2825" s="10" t="s">
        <v>38</v>
      </c>
      <c r="E2825" s="11">
        <f>E2804+E2805+E2806+E2807+E2808+E2809+E2810+E2811+E2813+E2814+E2815+E2816++E2819+E2823</f>
        <v>455478.78</v>
      </c>
      <c r="F2825" s="11">
        <f>F2804+F2805+F2806+F2807+F2808+F2809+F2810+F2811+F2813+F2814+F2815+F2816++F2819+F2823</f>
        <v>394072.24</v>
      </c>
      <c r="G2825" s="8"/>
      <c r="H2825" s="9"/>
      <c r="I2825" s="9"/>
      <c r="J2825" s="17">
        <f>E2825-F2825</f>
        <v>61406.54000000004</v>
      </c>
      <c r="K2825" s="9"/>
      <c r="L2825" s="9"/>
      <c r="M2825" s="9"/>
    </row>
    <row r="2826" spans="2:13" ht="12.75">
      <c r="B2826" s="5"/>
      <c r="C2826" s="5"/>
      <c r="D2826" s="10" t="s">
        <v>51</v>
      </c>
      <c r="E2826" s="11">
        <f>E2825+E2818+E2817</f>
        <v>744819.12</v>
      </c>
      <c r="F2826" s="11">
        <f>F2825+F2818+F2817</f>
        <v>644388.15</v>
      </c>
      <c r="G2826" s="8"/>
      <c r="H2826" s="9"/>
      <c r="I2826" s="9"/>
      <c r="J2826" s="17">
        <f>E2826-F2826</f>
        <v>100430.96999999997</v>
      </c>
      <c r="K2826" s="9"/>
      <c r="L2826" s="9"/>
      <c r="M2826" s="9"/>
    </row>
    <row r="2827" spans="1:13" ht="12.75">
      <c r="A2827" s="1" t="s">
        <v>13</v>
      </c>
      <c r="B2827" s="5" t="s">
        <v>39</v>
      </c>
      <c r="C2827" s="5" t="s">
        <v>63</v>
      </c>
      <c r="D2827" s="5" t="s">
        <v>16</v>
      </c>
      <c r="E2827" s="16">
        <v>101411.46</v>
      </c>
      <c r="F2827" s="16">
        <v>88798.18</v>
      </c>
      <c r="G2827" s="8"/>
      <c r="H2827" s="9"/>
      <c r="I2827" s="9"/>
      <c r="J2827" s="17">
        <f>E2827-F2827</f>
        <v>12613.280000000013</v>
      </c>
      <c r="K2827" s="9"/>
      <c r="L2827" s="9"/>
      <c r="M2827" s="9"/>
    </row>
    <row r="2828" spans="1:13" ht="12.75">
      <c r="A2828" s="1" t="s">
        <v>13</v>
      </c>
      <c r="B2828" s="5" t="s">
        <v>39</v>
      </c>
      <c r="C2828" s="5" t="s">
        <v>63</v>
      </c>
      <c r="D2828" s="5" t="s">
        <v>41</v>
      </c>
      <c r="E2828" s="16">
        <v>4922.06</v>
      </c>
      <c r="F2828" s="16">
        <v>4298.07</v>
      </c>
      <c r="G2828" s="8"/>
      <c r="H2828" s="9"/>
      <c r="I2828" s="9"/>
      <c r="J2828" s="17">
        <f>E2828-F2828</f>
        <v>623.9900000000007</v>
      </c>
      <c r="K2828" s="9"/>
      <c r="L2828" s="9"/>
      <c r="M2828" s="9"/>
    </row>
    <row r="2829" spans="1:13" ht="12.75">
      <c r="A2829" s="1" t="s">
        <v>13</v>
      </c>
      <c r="B2829" s="5" t="s">
        <v>39</v>
      </c>
      <c r="C2829" s="5" t="s">
        <v>63</v>
      </c>
      <c r="D2829" s="5" t="s">
        <v>49</v>
      </c>
      <c r="E2829" s="16">
        <v>9671.52</v>
      </c>
      <c r="F2829" s="16">
        <v>8469.84</v>
      </c>
      <c r="G2829" s="8"/>
      <c r="H2829" s="9"/>
      <c r="I2829" s="9"/>
      <c r="J2829" s="17">
        <f>E2829-F2829</f>
        <v>1201.6800000000003</v>
      </c>
      <c r="K2829" s="9"/>
      <c r="L2829" s="9"/>
      <c r="M2829" s="9"/>
    </row>
    <row r="2830" spans="1:13" ht="12.75">
      <c r="A2830" s="1" t="s">
        <v>13</v>
      </c>
      <c r="B2830" s="5" t="s">
        <v>39</v>
      </c>
      <c r="C2830" s="5" t="s">
        <v>63</v>
      </c>
      <c r="D2830" s="5" t="s">
        <v>50</v>
      </c>
      <c r="E2830" s="16">
        <v>13541.52</v>
      </c>
      <c r="F2830" s="16">
        <v>11868.94</v>
      </c>
      <c r="G2830" s="8"/>
      <c r="H2830" s="9"/>
      <c r="I2830" s="9"/>
      <c r="J2830" s="17">
        <f>E2830-F2830</f>
        <v>1672.58</v>
      </c>
      <c r="K2830" s="9"/>
      <c r="L2830" s="9"/>
      <c r="M2830" s="9"/>
    </row>
    <row r="2831" spans="1:13" ht="12.75">
      <c r="A2831" s="1" t="s">
        <v>13</v>
      </c>
      <c r="B2831" s="5" t="s">
        <v>39</v>
      </c>
      <c r="C2831" s="5" t="s">
        <v>63</v>
      </c>
      <c r="D2831" s="5" t="s">
        <v>17</v>
      </c>
      <c r="E2831" s="16">
        <v>27908.94</v>
      </c>
      <c r="F2831" s="16">
        <v>24438.43</v>
      </c>
      <c r="G2831" s="8"/>
      <c r="H2831" s="9"/>
      <c r="I2831" s="9"/>
      <c r="J2831" s="17">
        <f>E2831-F2831</f>
        <v>3470.5099999999984</v>
      </c>
      <c r="K2831" s="9"/>
      <c r="L2831" s="9"/>
      <c r="M2831" s="9"/>
    </row>
    <row r="2832" spans="1:13" ht="12.75">
      <c r="A2832" s="1" t="s">
        <v>13</v>
      </c>
      <c r="B2832" s="5" t="s">
        <v>39</v>
      </c>
      <c r="C2832" s="5" t="s">
        <v>63</v>
      </c>
      <c r="D2832" s="5" t="s">
        <v>18</v>
      </c>
      <c r="E2832" s="16">
        <v>26803.44</v>
      </c>
      <c r="F2832" s="16">
        <v>23467.27</v>
      </c>
      <c r="G2832" s="8"/>
      <c r="H2832" s="9"/>
      <c r="I2832" s="9"/>
      <c r="J2832" s="17">
        <f>E2832-F2832</f>
        <v>3336.1699999999983</v>
      </c>
      <c r="K2832" s="9"/>
      <c r="L2832" s="9"/>
      <c r="M2832" s="9"/>
    </row>
    <row r="2833" spans="1:13" ht="12.75">
      <c r="A2833" s="1" t="s">
        <v>13</v>
      </c>
      <c r="B2833" s="5" t="s">
        <v>39</v>
      </c>
      <c r="C2833" s="5" t="s">
        <v>63</v>
      </c>
      <c r="D2833" s="5" t="s">
        <v>19</v>
      </c>
      <c r="E2833" s="16">
        <v>12987.72</v>
      </c>
      <c r="F2833" s="16">
        <v>11382.75</v>
      </c>
      <c r="G2833" s="8"/>
      <c r="H2833" s="9"/>
      <c r="I2833" s="9"/>
      <c r="J2833" s="17">
        <f>E2833-F2833</f>
        <v>1604.9699999999993</v>
      </c>
      <c r="K2833" s="9"/>
      <c r="L2833" s="9"/>
      <c r="M2833" s="9"/>
    </row>
    <row r="2834" spans="1:13" ht="12.75">
      <c r="A2834" s="1" t="s">
        <v>13</v>
      </c>
      <c r="B2834" s="5" t="s">
        <v>39</v>
      </c>
      <c r="C2834" s="5" t="s">
        <v>63</v>
      </c>
      <c r="D2834" s="5" t="s">
        <v>20</v>
      </c>
      <c r="E2834" s="16">
        <v>3041.4</v>
      </c>
      <c r="F2834" s="16">
        <v>2646.28</v>
      </c>
      <c r="G2834" s="8"/>
      <c r="H2834" s="9"/>
      <c r="I2834" s="9"/>
      <c r="J2834" s="17">
        <f>E2834-F2834</f>
        <v>395.1199999999999</v>
      </c>
      <c r="K2834" s="9"/>
      <c r="L2834" s="9"/>
      <c r="M2834" s="9"/>
    </row>
    <row r="2835" spans="1:13" ht="12.75">
      <c r="A2835" s="1" t="s">
        <v>13</v>
      </c>
      <c r="B2835" s="5" t="s">
        <v>39</v>
      </c>
      <c r="C2835" s="5" t="s">
        <v>63</v>
      </c>
      <c r="D2835" s="5" t="s">
        <v>21</v>
      </c>
      <c r="E2835" s="16">
        <v>496185.5</v>
      </c>
      <c r="F2835" s="16">
        <v>425986.61</v>
      </c>
      <c r="G2835" s="8"/>
      <c r="H2835" s="9"/>
      <c r="I2835" s="9"/>
      <c r="J2835" s="17">
        <f>E2835-F2835</f>
        <v>70198.89000000001</v>
      </c>
      <c r="K2835" s="9">
        <f>K2844</f>
        <v>13402.68</v>
      </c>
      <c r="L2835" s="9"/>
      <c r="M2835" s="9"/>
    </row>
    <row r="2836" spans="1:13" ht="12.75">
      <c r="A2836" s="1" t="s">
        <v>13</v>
      </c>
      <c r="B2836" s="5" t="s">
        <v>39</v>
      </c>
      <c r="C2836" s="5" t="s">
        <v>63</v>
      </c>
      <c r="D2836" s="5" t="s">
        <v>22</v>
      </c>
      <c r="E2836" s="16">
        <v>14370.6</v>
      </c>
      <c r="F2836" s="16">
        <v>12572.14</v>
      </c>
      <c r="G2836" s="8"/>
      <c r="H2836" s="9"/>
      <c r="I2836" s="9"/>
      <c r="J2836" s="17">
        <f>E2836-F2836</f>
        <v>1798.460000000001</v>
      </c>
      <c r="K2836" s="9"/>
      <c r="L2836" s="9"/>
      <c r="M2836" s="9"/>
    </row>
    <row r="2837" spans="1:13" ht="12.75">
      <c r="A2837" s="1" t="s">
        <v>13</v>
      </c>
      <c r="B2837" s="5" t="s">
        <v>39</v>
      </c>
      <c r="C2837" s="5" t="s">
        <v>63</v>
      </c>
      <c r="D2837" s="5" t="s">
        <v>23</v>
      </c>
      <c r="E2837" s="16">
        <v>62725.56</v>
      </c>
      <c r="F2837" s="16">
        <v>54918.8</v>
      </c>
      <c r="G2837" s="8"/>
      <c r="H2837" s="9"/>
      <c r="I2837" s="9"/>
      <c r="J2837" s="17">
        <f>E2837-F2837</f>
        <v>7806.759999999995</v>
      </c>
      <c r="K2837" s="9"/>
      <c r="L2837" s="9"/>
      <c r="M2837" s="9"/>
    </row>
    <row r="2838" spans="1:13" ht="12.75">
      <c r="A2838" s="1" t="s">
        <v>13</v>
      </c>
      <c r="B2838" s="5" t="s">
        <v>39</v>
      </c>
      <c r="C2838" s="5" t="s">
        <v>63</v>
      </c>
      <c r="D2838" s="5" t="s">
        <v>24</v>
      </c>
      <c r="E2838" s="16">
        <v>276.54</v>
      </c>
      <c r="F2838" s="16">
        <v>268.61</v>
      </c>
      <c r="G2838" s="8"/>
      <c r="H2838" s="9"/>
      <c r="I2838" s="9"/>
      <c r="J2838" s="17">
        <f>E2838-F2838</f>
        <v>7.930000000000007</v>
      </c>
      <c r="K2838" s="9"/>
      <c r="L2838" s="9"/>
      <c r="M2838" s="9"/>
    </row>
    <row r="2839" spans="1:13" ht="12.75">
      <c r="A2839" s="1" t="s">
        <v>13</v>
      </c>
      <c r="B2839" s="5" t="s">
        <v>39</v>
      </c>
      <c r="C2839" s="5" t="s">
        <v>63</v>
      </c>
      <c r="D2839" s="5" t="s">
        <v>25</v>
      </c>
      <c r="E2839" s="16">
        <v>268863.3</v>
      </c>
      <c r="F2839" s="16">
        <v>235426.38</v>
      </c>
      <c r="G2839" s="8"/>
      <c r="H2839" s="9"/>
      <c r="I2839" s="9"/>
      <c r="J2839" s="17">
        <f>E2839-F2839</f>
        <v>33436.919999999984</v>
      </c>
      <c r="K2839" s="9"/>
      <c r="L2839" s="9"/>
      <c r="M2839" s="9"/>
    </row>
    <row r="2840" spans="1:13" ht="12.75">
      <c r="A2840" s="1" t="s">
        <v>13</v>
      </c>
      <c r="B2840" s="5" t="s">
        <v>39</v>
      </c>
      <c r="C2840" s="5" t="s">
        <v>63</v>
      </c>
      <c r="D2840" s="10" t="s">
        <v>26</v>
      </c>
      <c r="E2840" s="11">
        <v>218572.2</v>
      </c>
      <c r="F2840" s="11">
        <v>191404.29</v>
      </c>
      <c r="G2840" s="8">
        <v>14638.45</v>
      </c>
      <c r="H2840" s="17">
        <f>E2840-G2840</f>
        <v>203933.75</v>
      </c>
      <c r="I2840" s="9"/>
      <c r="J2840" s="17">
        <f>E2840-F2840</f>
        <v>27167.910000000003</v>
      </c>
      <c r="K2840" s="9"/>
      <c r="L2840" s="9"/>
      <c r="M2840" s="9"/>
    </row>
    <row r="2841" spans="1:13" ht="12.75">
      <c r="A2841" s="1" t="s">
        <v>13</v>
      </c>
      <c r="B2841" s="5" t="s">
        <v>39</v>
      </c>
      <c r="C2841" s="18" t="s">
        <v>63</v>
      </c>
      <c r="D2841" s="18" t="s">
        <v>28</v>
      </c>
      <c r="E2841" s="19">
        <v>198677.34</v>
      </c>
      <c r="F2841" s="19">
        <v>173929.27</v>
      </c>
      <c r="G2841" s="8"/>
      <c r="H2841" s="9"/>
      <c r="I2841" s="9"/>
      <c r="J2841" s="17">
        <f>E2841-F2841</f>
        <v>24748.070000000007</v>
      </c>
      <c r="K2841" s="9"/>
      <c r="L2841" s="9"/>
      <c r="M2841" s="9"/>
    </row>
    <row r="2842" spans="1:13" ht="12.75">
      <c r="A2842" s="1" t="s">
        <v>13</v>
      </c>
      <c r="B2842" s="5" t="s">
        <v>39</v>
      </c>
      <c r="C2842" s="5" t="s">
        <v>63</v>
      </c>
      <c r="D2842" s="5" t="s">
        <v>54</v>
      </c>
      <c r="E2842" s="16">
        <v>99201.96</v>
      </c>
      <c r="F2842" s="16">
        <v>86857.1</v>
      </c>
      <c r="G2842" s="8"/>
      <c r="H2842" s="9"/>
      <c r="I2842" s="9"/>
      <c r="J2842" s="17">
        <f>E2842-F2842</f>
        <v>12344.86</v>
      </c>
      <c r="K2842" s="9"/>
      <c r="L2842" s="9"/>
      <c r="M2842" s="9"/>
    </row>
    <row r="2843" spans="1:13" ht="12.75">
      <c r="A2843" s="1" t="s">
        <v>13</v>
      </c>
      <c r="B2843" s="5" t="s">
        <v>39</v>
      </c>
      <c r="C2843" s="5" t="s">
        <v>63</v>
      </c>
      <c r="D2843" s="5" t="s">
        <v>29</v>
      </c>
      <c r="E2843" s="16">
        <v>2319.96</v>
      </c>
      <c r="F2843" s="16">
        <v>2027.11</v>
      </c>
      <c r="G2843" s="8"/>
      <c r="H2843" s="9"/>
      <c r="I2843" s="9"/>
      <c r="J2843" s="17">
        <f>E2843-F2843</f>
        <v>292.85000000000014</v>
      </c>
      <c r="K2843" s="9"/>
      <c r="L2843" s="9"/>
      <c r="M2843" s="9"/>
    </row>
    <row r="2844" spans="1:13" ht="12.75">
      <c r="A2844" s="1" t="s">
        <v>13</v>
      </c>
      <c r="B2844" s="5" t="s">
        <v>39</v>
      </c>
      <c r="C2844" s="5" t="s">
        <v>63</v>
      </c>
      <c r="D2844" s="5" t="s">
        <v>30</v>
      </c>
      <c r="E2844" s="16">
        <v>293040.88</v>
      </c>
      <c r="F2844" s="16">
        <v>251597.96</v>
      </c>
      <c r="G2844" s="8"/>
      <c r="H2844" s="9"/>
      <c r="I2844" s="9"/>
      <c r="J2844" s="17">
        <f>E2844-F2844</f>
        <v>41442.92000000001</v>
      </c>
      <c r="K2844" s="9">
        <f>1116.89*12</f>
        <v>13402.68</v>
      </c>
      <c r="L2844" s="9"/>
      <c r="M2844" s="9"/>
    </row>
    <row r="2845" spans="1:13" ht="12.75">
      <c r="A2845" s="1" t="s">
        <v>13</v>
      </c>
      <c r="B2845" s="5" t="s">
        <v>39</v>
      </c>
      <c r="C2845" s="5" t="s">
        <v>63</v>
      </c>
      <c r="D2845" s="5" t="s">
        <v>31</v>
      </c>
      <c r="E2845" s="16">
        <v>2118854.76</v>
      </c>
      <c r="F2845" s="16">
        <v>1853487.09</v>
      </c>
      <c r="G2845" s="8"/>
      <c r="H2845" s="9"/>
      <c r="I2845" s="9"/>
      <c r="J2845" s="17">
        <f>E2845-F2845</f>
        <v>265367.6699999997</v>
      </c>
      <c r="K2845" s="9"/>
      <c r="L2845" s="9"/>
      <c r="M2845" s="9"/>
    </row>
    <row r="2846" spans="1:13" ht="12.75">
      <c r="A2846" s="1" t="s">
        <v>13</v>
      </c>
      <c r="B2846" s="5" t="s">
        <v>39</v>
      </c>
      <c r="C2846" s="5" t="s">
        <v>63</v>
      </c>
      <c r="D2846" s="5" t="s">
        <v>33</v>
      </c>
      <c r="E2846" s="16">
        <v>16026.96</v>
      </c>
      <c r="F2846" s="16">
        <v>14026.95</v>
      </c>
      <c r="G2846" s="8"/>
      <c r="H2846" s="9"/>
      <c r="I2846" s="9"/>
      <c r="J2846" s="17">
        <f>E2846-F2846</f>
        <v>2000.0099999999984</v>
      </c>
      <c r="K2846" s="9"/>
      <c r="L2846" s="9"/>
      <c r="M2846" s="9"/>
    </row>
    <row r="2847" spans="1:13" ht="12.75">
      <c r="A2847" s="1" t="s">
        <v>13</v>
      </c>
      <c r="B2847" s="5" t="s">
        <v>39</v>
      </c>
      <c r="C2847" s="5" t="s">
        <v>63</v>
      </c>
      <c r="D2847" s="5" t="s">
        <v>37</v>
      </c>
      <c r="E2847" s="16">
        <v>3989403.62</v>
      </c>
      <c r="F2847" s="16">
        <v>3477872.07</v>
      </c>
      <c r="G2847" s="8"/>
      <c r="H2847" s="9"/>
      <c r="I2847" s="9"/>
      <c r="J2847" s="17">
        <f>E2847-F2847</f>
        <v>511531.5500000003</v>
      </c>
      <c r="K2847" s="9"/>
      <c r="L2847" s="9"/>
      <c r="M2847" s="9"/>
    </row>
    <row r="2848" spans="2:13" ht="12.75">
      <c r="B2848" s="5"/>
      <c r="C2848" s="5"/>
      <c r="D2848" s="10" t="s">
        <v>38</v>
      </c>
      <c r="E2848" s="11">
        <f>E2827+E2828+E2829+E2830+E2831+E2832+E2833+E2834+E2836+E2837+E2838+E2839+E2842+E2846</f>
        <v>661752.9799999999</v>
      </c>
      <c r="F2848" s="11">
        <f>F2827+F2828+F2829+F2830+F2831+F2832+F2833+F2834+F2836+F2837+F2838+F2839+F2842+F2846</f>
        <v>579439.7399999999</v>
      </c>
      <c r="G2848" s="8"/>
      <c r="H2848" s="9"/>
      <c r="I2848" s="9"/>
      <c r="J2848" s="17">
        <f>E2848-F2848</f>
        <v>82313.23999999999</v>
      </c>
      <c r="K2848" s="9"/>
      <c r="L2848" s="9"/>
      <c r="M2848" s="9"/>
    </row>
    <row r="2849" spans="2:13" ht="12.75">
      <c r="B2849" s="5"/>
      <c r="C2849" s="5"/>
      <c r="D2849" s="10" t="s">
        <v>51</v>
      </c>
      <c r="E2849" s="11">
        <f>E2848+E2841+E2840</f>
        <v>1079002.5199999998</v>
      </c>
      <c r="F2849" s="11">
        <f>F2848+F2841+F2840</f>
        <v>944773.2999999999</v>
      </c>
      <c r="G2849" s="8"/>
      <c r="H2849" s="9"/>
      <c r="I2849" s="9"/>
      <c r="J2849" s="17">
        <f>E2849-F2849</f>
        <v>134229.21999999986</v>
      </c>
      <c r="K2849" s="9"/>
      <c r="L2849" s="9"/>
      <c r="M2849" s="9"/>
    </row>
    <row r="2850" spans="1:13" ht="12.75">
      <c r="A2850" s="1" t="s">
        <v>13</v>
      </c>
      <c r="B2850" s="5" t="s">
        <v>39</v>
      </c>
      <c r="C2850" s="5" t="s">
        <v>99</v>
      </c>
      <c r="D2850" s="5" t="s">
        <v>16</v>
      </c>
      <c r="E2850" s="16">
        <v>85721.94</v>
      </c>
      <c r="F2850" s="16">
        <v>72076.26</v>
      </c>
      <c r="G2850" s="8"/>
      <c r="H2850" s="9"/>
      <c r="I2850" s="9"/>
      <c r="J2850" s="17">
        <f>E2850-F2850</f>
        <v>13645.680000000008</v>
      </c>
      <c r="K2850" s="9"/>
      <c r="L2850" s="9"/>
      <c r="M2850" s="9"/>
    </row>
    <row r="2851" spans="1:13" ht="12.75">
      <c r="A2851" s="1" t="s">
        <v>13</v>
      </c>
      <c r="B2851" s="5" t="s">
        <v>39</v>
      </c>
      <c r="C2851" s="5" t="s">
        <v>99</v>
      </c>
      <c r="D2851" s="5" t="s">
        <v>49</v>
      </c>
      <c r="E2851" s="16">
        <v>8175.42</v>
      </c>
      <c r="F2851" s="16">
        <v>6875.08</v>
      </c>
      <c r="G2851" s="8"/>
      <c r="H2851" s="9"/>
      <c r="I2851" s="9"/>
      <c r="J2851" s="17">
        <f>E2851-F2851</f>
        <v>1300.3400000000001</v>
      </c>
      <c r="K2851" s="9"/>
      <c r="L2851" s="9"/>
      <c r="M2851" s="9"/>
    </row>
    <row r="2852" spans="1:13" ht="12.75">
      <c r="A2852" s="1" t="s">
        <v>13</v>
      </c>
      <c r="B2852" s="5" t="s">
        <v>39</v>
      </c>
      <c r="C2852" s="5" t="s">
        <v>99</v>
      </c>
      <c r="D2852" s="5" t="s">
        <v>50</v>
      </c>
      <c r="E2852" s="16">
        <v>11446.26</v>
      </c>
      <c r="F2852" s="16">
        <v>9634.58</v>
      </c>
      <c r="G2852" s="8"/>
      <c r="H2852" s="9"/>
      <c r="I2852" s="9"/>
      <c r="J2852" s="17">
        <f>E2852-F2852</f>
        <v>1811.6800000000003</v>
      </c>
      <c r="K2852" s="9"/>
      <c r="L2852" s="9"/>
      <c r="M2852" s="9"/>
    </row>
    <row r="2853" spans="1:13" ht="12.75">
      <c r="A2853" s="1" t="s">
        <v>13</v>
      </c>
      <c r="B2853" s="5" t="s">
        <v>39</v>
      </c>
      <c r="C2853" s="5" t="s">
        <v>99</v>
      </c>
      <c r="D2853" s="5" t="s">
        <v>17</v>
      </c>
      <c r="E2853" s="16">
        <v>23591.16</v>
      </c>
      <c r="F2853" s="16">
        <v>19836.5</v>
      </c>
      <c r="G2853" s="8"/>
      <c r="H2853" s="9"/>
      <c r="I2853" s="9"/>
      <c r="J2853" s="17">
        <f>E2853-F2853</f>
        <v>3754.66</v>
      </c>
      <c r="K2853" s="9"/>
      <c r="L2853" s="9"/>
      <c r="M2853" s="9"/>
    </row>
    <row r="2854" spans="1:13" ht="12.75">
      <c r="A2854" s="1" t="s">
        <v>13</v>
      </c>
      <c r="B2854" s="5" t="s">
        <v>39</v>
      </c>
      <c r="C2854" s="5" t="s">
        <v>99</v>
      </c>
      <c r="D2854" s="5" t="s">
        <v>18</v>
      </c>
      <c r="E2854" s="16">
        <v>22656.96</v>
      </c>
      <c r="F2854" s="16">
        <v>19048.28</v>
      </c>
      <c r="G2854" s="8"/>
      <c r="H2854" s="9"/>
      <c r="I2854" s="9"/>
      <c r="J2854" s="17">
        <f>E2854-F2854</f>
        <v>3608.6800000000003</v>
      </c>
      <c r="K2854" s="9"/>
      <c r="L2854" s="9"/>
      <c r="M2854" s="9"/>
    </row>
    <row r="2855" spans="1:13" ht="12.75">
      <c r="A2855" s="1" t="s">
        <v>13</v>
      </c>
      <c r="B2855" s="5" t="s">
        <v>39</v>
      </c>
      <c r="C2855" s="5" t="s">
        <v>99</v>
      </c>
      <c r="D2855" s="5" t="s">
        <v>19</v>
      </c>
      <c r="E2855" s="16">
        <v>10978.26</v>
      </c>
      <c r="F2855" s="16">
        <v>9239.87</v>
      </c>
      <c r="G2855" s="8"/>
      <c r="H2855" s="9"/>
      <c r="I2855" s="9"/>
      <c r="J2855" s="17">
        <f>E2855-F2855</f>
        <v>1738.3899999999994</v>
      </c>
      <c r="K2855" s="9"/>
      <c r="L2855" s="9"/>
      <c r="M2855" s="9"/>
    </row>
    <row r="2856" spans="1:13" ht="12.75">
      <c r="A2856" s="1" t="s">
        <v>13</v>
      </c>
      <c r="B2856" s="5" t="s">
        <v>39</v>
      </c>
      <c r="C2856" s="5" t="s">
        <v>99</v>
      </c>
      <c r="D2856" s="5" t="s">
        <v>20</v>
      </c>
      <c r="E2856" s="16">
        <v>2570.4</v>
      </c>
      <c r="F2856" s="16">
        <v>2146.3</v>
      </c>
      <c r="G2856" s="8"/>
      <c r="H2856" s="9"/>
      <c r="I2856" s="9"/>
      <c r="J2856" s="17">
        <f>E2856-F2856</f>
        <v>424.0999999999999</v>
      </c>
      <c r="K2856" s="9"/>
      <c r="L2856" s="9"/>
      <c r="M2856" s="9"/>
    </row>
    <row r="2857" spans="1:13" ht="12.75">
      <c r="A2857" s="1" t="s">
        <v>13</v>
      </c>
      <c r="B2857" s="5" t="s">
        <v>39</v>
      </c>
      <c r="C2857" s="5" t="s">
        <v>99</v>
      </c>
      <c r="D2857" s="5" t="s">
        <v>21</v>
      </c>
      <c r="E2857" s="16">
        <v>395187.09</v>
      </c>
      <c r="F2857" s="16">
        <v>290308.46</v>
      </c>
      <c r="G2857" s="8"/>
      <c r="H2857" s="9"/>
      <c r="I2857" s="9"/>
      <c r="J2857" s="17">
        <f>E2857-F2857</f>
        <v>104878.63</v>
      </c>
      <c r="K2857" s="9">
        <f>K2866</f>
        <v>12502.439999999999</v>
      </c>
      <c r="L2857" s="9"/>
      <c r="M2857" s="9"/>
    </row>
    <row r="2858" spans="1:13" ht="12.75">
      <c r="A2858" s="1" t="s">
        <v>13</v>
      </c>
      <c r="B2858" s="5" t="s">
        <v>39</v>
      </c>
      <c r="C2858" s="5" t="s">
        <v>99</v>
      </c>
      <c r="D2858" s="5" t="s">
        <v>22</v>
      </c>
      <c r="E2858" s="16">
        <v>12147.24</v>
      </c>
      <c r="F2858" s="16">
        <v>10203.8</v>
      </c>
      <c r="G2858" s="8"/>
      <c r="H2858" s="9"/>
      <c r="I2858" s="9"/>
      <c r="J2858" s="17">
        <f>E2858-F2858</f>
        <v>1943.4400000000005</v>
      </c>
      <c r="K2858" s="9"/>
      <c r="L2858" s="9"/>
      <c r="M2858" s="9"/>
    </row>
    <row r="2859" spans="1:13" ht="12.75">
      <c r="A2859" s="1" t="s">
        <v>13</v>
      </c>
      <c r="B2859" s="5" t="s">
        <v>39</v>
      </c>
      <c r="C2859" s="5" t="s">
        <v>99</v>
      </c>
      <c r="D2859" s="5" t="s">
        <v>23</v>
      </c>
      <c r="E2859" s="16">
        <v>53021.58</v>
      </c>
      <c r="F2859" s="16">
        <v>44577.03</v>
      </c>
      <c r="G2859" s="8"/>
      <c r="H2859" s="9"/>
      <c r="I2859" s="9"/>
      <c r="J2859" s="17">
        <f>E2859-F2859</f>
        <v>8444.550000000003</v>
      </c>
      <c r="K2859" s="9"/>
      <c r="L2859" s="9"/>
      <c r="M2859" s="9"/>
    </row>
    <row r="2860" spans="1:13" ht="12.75">
      <c r="A2860" s="1" t="s">
        <v>13</v>
      </c>
      <c r="B2860" s="5" t="s">
        <v>39</v>
      </c>
      <c r="C2860" s="5" t="s">
        <v>99</v>
      </c>
      <c r="D2860" s="5" t="s">
        <v>24</v>
      </c>
      <c r="E2860" s="16">
        <v>233.88</v>
      </c>
      <c r="F2860" s="16">
        <v>219.75</v>
      </c>
      <c r="G2860" s="8"/>
      <c r="H2860" s="9"/>
      <c r="I2860" s="9"/>
      <c r="J2860" s="17">
        <f>E2860-F2860</f>
        <v>14.129999999999995</v>
      </c>
      <c r="K2860" s="9"/>
      <c r="L2860" s="9"/>
      <c r="M2860" s="9"/>
    </row>
    <row r="2861" spans="1:13" ht="12.75">
      <c r="A2861" s="1" t="s">
        <v>13</v>
      </c>
      <c r="B2861" s="5" t="s">
        <v>39</v>
      </c>
      <c r="C2861" s="5" t="s">
        <v>99</v>
      </c>
      <c r="D2861" s="5" t="s">
        <v>25</v>
      </c>
      <c r="E2861" s="16">
        <v>227267.76</v>
      </c>
      <c r="F2861" s="16">
        <v>191094.07</v>
      </c>
      <c r="G2861" s="8"/>
      <c r="H2861" s="9"/>
      <c r="I2861" s="9"/>
      <c r="J2861" s="17">
        <f>E2861-F2861</f>
        <v>36173.69</v>
      </c>
      <c r="K2861" s="9"/>
      <c r="L2861" s="9"/>
      <c r="M2861" s="9"/>
    </row>
    <row r="2862" spans="1:13" ht="12.75">
      <c r="A2862" s="1" t="s">
        <v>13</v>
      </c>
      <c r="B2862" s="5" t="s">
        <v>39</v>
      </c>
      <c r="C2862" s="5" t="s">
        <v>99</v>
      </c>
      <c r="D2862" s="10" t="s">
        <v>26</v>
      </c>
      <c r="E2862" s="11">
        <v>184757.34</v>
      </c>
      <c r="F2862" s="11">
        <v>155362.74</v>
      </c>
      <c r="G2862" s="8">
        <v>79425.68</v>
      </c>
      <c r="H2862" s="17">
        <f>E2862-G2862</f>
        <v>105331.66</v>
      </c>
      <c r="I2862" s="9"/>
      <c r="J2862" s="17">
        <f>E2862-F2862</f>
        <v>29394.600000000006</v>
      </c>
      <c r="K2862" s="9"/>
      <c r="L2862" s="9"/>
      <c r="M2862" s="9"/>
    </row>
    <row r="2863" spans="1:13" ht="12.75">
      <c r="A2863" s="1" t="s">
        <v>13</v>
      </c>
      <c r="B2863" s="5" t="s">
        <v>39</v>
      </c>
      <c r="C2863" s="18" t="s">
        <v>99</v>
      </c>
      <c r="D2863" s="18" t="s">
        <v>28</v>
      </c>
      <c r="E2863" s="19">
        <v>167940.06</v>
      </c>
      <c r="F2863" s="19">
        <v>141174.3</v>
      </c>
      <c r="G2863" s="8"/>
      <c r="H2863" s="9"/>
      <c r="I2863" s="9"/>
      <c r="J2863" s="17">
        <f>E2863-F2863</f>
        <v>26765.76000000001</v>
      </c>
      <c r="K2863" s="9"/>
      <c r="L2863" s="9"/>
      <c r="M2863" s="9"/>
    </row>
    <row r="2864" spans="1:13" ht="12.75">
      <c r="A2864" s="1" t="s">
        <v>13</v>
      </c>
      <c r="B2864" s="5" t="s">
        <v>39</v>
      </c>
      <c r="C2864" s="5" t="s">
        <v>99</v>
      </c>
      <c r="D2864" s="5" t="s">
        <v>54</v>
      </c>
      <c r="E2864" s="16">
        <v>83854.2</v>
      </c>
      <c r="F2864" s="16">
        <v>70500.48</v>
      </c>
      <c r="G2864" s="8"/>
      <c r="H2864" s="9"/>
      <c r="I2864" s="9"/>
      <c r="J2864" s="17">
        <f>E2864-F2864</f>
        <v>13353.720000000001</v>
      </c>
      <c r="K2864" s="9"/>
      <c r="L2864" s="9"/>
      <c r="M2864" s="9"/>
    </row>
    <row r="2865" spans="1:13" ht="12.75">
      <c r="A2865" s="1" t="s">
        <v>13</v>
      </c>
      <c r="B2865" s="5" t="s">
        <v>39</v>
      </c>
      <c r="C2865" s="5" t="s">
        <v>99</v>
      </c>
      <c r="D2865" s="5" t="s">
        <v>29</v>
      </c>
      <c r="E2865" s="16">
        <v>2422.38</v>
      </c>
      <c r="F2865" s="16">
        <v>2032.02</v>
      </c>
      <c r="G2865" s="8"/>
      <c r="H2865" s="9"/>
      <c r="I2865" s="9"/>
      <c r="J2865" s="17">
        <f>E2865-F2865</f>
        <v>390.3600000000001</v>
      </c>
      <c r="K2865" s="9"/>
      <c r="L2865" s="9"/>
      <c r="M2865" s="9"/>
    </row>
    <row r="2866" spans="1:13" ht="12.75">
      <c r="A2866" s="1" t="s">
        <v>13</v>
      </c>
      <c r="B2866" s="5" t="s">
        <v>39</v>
      </c>
      <c r="C2866" s="5" t="s">
        <v>99</v>
      </c>
      <c r="D2866" s="5" t="s">
        <v>30</v>
      </c>
      <c r="E2866" s="16">
        <v>233394.7</v>
      </c>
      <c r="F2866" s="16">
        <v>171469.88</v>
      </c>
      <c r="G2866" s="8"/>
      <c r="H2866" s="9"/>
      <c r="I2866" s="9"/>
      <c r="J2866" s="17">
        <f>E2866-F2866</f>
        <v>61924.82000000001</v>
      </c>
      <c r="K2866" s="9">
        <f>1041.87*12</f>
        <v>12502.439999999999</v>
      </c>
      <c r="L2866" s="9"/>
      <c r="M2866" s="9"/>
    </row>
    <row r="2867" spans="1:13" ht="12.75">
      <c r="A2867" s="1" t="s">
        <v>13</v>
      </c>
      <c r="B2867" s="5" t="s">
        <v>39</v>
      </c>
      <c r="C2867" s="5" t="s">
        <v>99</v>
      </c>
      <c r="D2867" s="5" t="s">
        <v>31</v>
      </c>
      <c r="E2867" s="16">
        <v>1791046.8</v>
      </c>
      <c r="F2867" s="16">
        <v>1504328.6</v>
      </c>
      <c r="G2867" s="8"/>
      <c r="H2867" s="9"/>
      <c r="I2867" s="9"/>
      <c r="J2867" s="17">
        <f>E2867-F2867</f>
        <v>286718.19999999995</v>
      </c>
      <c r="K2867" s="9"/>
      <c r="L2867" s="9"/>
      <c r="M2867" s="9"/>
    </row>
    <row r="2868" spans="1:13" ht="12.75">
      <c r="A2868" s="1" t="s">
        <v>13</v>
      </c>
      <c r="B2868" s="5" t="s">
        <v>39</v>
      </c>
      <c r="C2868" s="5" t="s">
        <v>99</v>
      </c>
      <c r="D2868" s="5" t="s">
        <v>33</v>
      </c>
      <c r="E2868" s="16">
        <v>13547.34</v>
      </c>
      <c r="F2868" s="16">
        <v>11384.93</v>
      </c>
      <c r="G2868" s="8"/>
      <c r="H2868" s="9"/>
      <c r="I2868" s="9"/>
      <c r="J2868" s="17">
        <f>E2868-F2868</f>
        <v>2162.41</v>
      </c>
      <c r="K2868" s="9"/>
      <c r="L2868" s="9"/>
      <c r="M2868" s="9"/>
    </row>
    <row r="2869" spans="1:13" ht="12.75">
      <c r="A2869" s="1" t="s">
        <v>13</v>
      </c>
      <c r="B2869" s="5" t="s">
        <v>39</v>
      </c>
      <c r="C2869" s="5" t="s">
        <v>99</v>
      </c>
      <c r="D2869" s="5" t="s">
        <v>37</v>
      </c>
      <c r="E2869" s="16">
        <v>3329960.77</v>
      </c>
      <c r="F2869" s="16">
        <v>2731512.93</v>
      </c>
      <c r="G2869" s="8"/>
      <c r="H2869" s="9"/>
      <c r="I2869" s="9"/>
      <c r="J2869" s="17">
        <f>E2869-F2869</f>
        <v>598447.8399999999</v>
      </c>
      <c r="K2869" s="9"/>
      <c r="L2869" s="9"/>
      <c r="M2869" s="9"/>
    </row>
    <row r="2870" spans="2:13" ht="12.75">
      <c r="B2870" s="5"/>
      <c r="C2870" s="5"/>
      <c r="D2870" s="10" t="s">
        <v>38</v>
      </c>
      <c r="E2870" s="11">
        <f>E2850+E2851+E2852+E2853+E2854+E2855+E2856+E2858+E2859+E2860+E2861+E2864+E2868</f>
        <v>555212.3999999999</v>
      </c>
      <c r="F2870" s="11">
        <f>F2850+F2851+F2852+F2853+F2854+F2855+F2856+F2858+F2859+F2860+F2861+F2864+F2868</f>
        <v>466836.93</v>
      </c>
      <c r="G2870" s="8"/>
      <c r="H2870" s="9"/>
      <c r="I2870" s="9"/>
      <c r="J2870" s="17">
        <f>E2870-F2870</f>
        <v>88375.46999999991</v>
      </c>
      <c r="K2870" s="9"/>
      <c r="L2870" s="9"/>
      <c r="M2870" s="9"/>
    </row>
    <row r="2871" spans="2:13" ht="12.75">
      <c r="B2871" s="5"/>
      <c r="C2871" s="5"/>
      <c r="D2871" s="10" t="s">
        <v>51</v>
      </c>
      <c r="E2871" s="11">
        <f>E2870+E2863+E2862</f>
        <v>907909.7999999999</v>
      </c>
      <c r="F2871" s="11">
        <f>F2870+F2863+F2862</f>
        <v>763373.97</v>
      </c>
      <c r="G2871" s="8"/>
      <c r="H2871" s="9"/>
      <c r="I2871" s="9"/>
      <c r="J2871" s="17">
        <f>E2871-F2871</f>
        <v>144535.82999999996</v>
      </c>
      <c r="K2871" s="9"/>
      <c r="L2871" s="9"/>
      <c r="M2871" s="9"/>
    </row>
    <row r="2872" spans="1:13" ht="12.75">
      <c r="A2872" s="1" t="s">
        <v>13</v>
      </c>
      <c r="B2872" s="5" t="s">
        <v>39</v>
      </c>
      <c r="C2872" s="5" t="s">
        <v>72</v>
      </c>
      <c r="D2872" s="5" t="s">
        <v>16</v>
      </c>
      <c r="E2872" s="16">
        <v>56468.34</v>
      </c>
      <c r="F2872" s="16">
        <v>47160.57</v>
      </c>
      <c r="G2872" s="8"/>
      <c r="H2872" s="9"/>
      <c r="I2872" s="9"/>
      <c r="J2872" s="17">
        <f>E2872-F2872</f>
        <v>9307.769999999997</v>
      </c>
      <c r="K2872" s="9"/>
      <c r="L2872" s="9"/>
      <c r="M2872" s="9"/>
    </row>
    <row r="2873" spans="1:13" ht="12.75">
      <c r="A2873" s="1" t="s">
        <v>13</v>
      </c>
      <c r="B2873" s="5" t="s">
        <v>39</v>
      </c>
      <c r="C2873" s="5" t="s">
        <v>72</v>
      </c>
      <c r="D2873" s="5" t="s">
        <v>41</v>
      </c>
      <c r="E2873" s="16">
        <v>11461.58</v>
      </c>
      <c r="F2873" s="16">
        <v>9087.51</v>
      </c>
      <c r="G2873" s="8"/>
      <c r="H2873" s="9"/>
      <c r="I2873" s="9"/>
      <c r="J2873" s="17">
        <f>E2873-F2873</f>
        <v>2374.0699999999997</v>
      </c>
      <c r="K2873" s="9"/>
      <c r="L2873" s="9"/>
      <c r="M2873" s="9"/>
    </row>
    <row r="2874" spans="1:13" ht="12.75">
      <c r="A2874" s="1" t="s">
        <v>13</v>
      </c>
      <c r="B2874" s="5" t="s">
        <v>39</v>
      </c>
      <c r="C2874" s="5" t="s">
        <v>72</v>
      </c>
      <c r="D2874" s="5" t="s">
        <v>49</v>
      </c>
      <c r="E2874" s="16">
        <v>5385.6</v>
      </c>
      <c r="F2874" s="16">
        <v>4498.54</v>
      </c>
      <c r="G2874" s="8"/>
      <c r="H2874" s="9"/>
      <c r="I2874" s="9"/>
      <c r="J2874" s="17">
        <f>E2874-F2874</f>
        <v>887.0600000000004</v>
      </c>
      <c r="K2874" s="9"/>
      <c r="L2874" s="9"/>
      <c r="M2874" s="9"/>
    </row>
    <row r="2875" spans="1:13" ht="12.75">
      <c r="A2875" s="1" t="s">
        <v>13</v>
      </c>
      <c r="B2875" s="5" t="s">
        <v>39</v>
      </c>
      <c r="C2875" s="5" t="s">
        <v>72</v>
      </c>
      <c r="D2875" s="5" t="s">
        <v>50</v>
      </c>
      <c r="E2875" s="16">
        <v>7540.26</v>
      </c>
      <c r="F2875" s="16">
        <v>6303.4</v>
      </c>
      <c r="G2875" s="8"/>
      <c r="H2875" s="9"/>
      <c r="I2875" s="9"/>
      <c r="J2875" s="17">
        <f>E2875-F2875</f>
        <v>1236.8600000000006</v>
      </c>
      <c r="K2875" s="9"/>
      <c r="L2875" s="9"/>
      <c r="M2875" s="9"/>
    </row>
    <row r="2876" spans="1:13" ht="12.75">
      <c r="A2876" s="1" t="s">
        <v>13</v>
      </c>
      <c r="B2876" s="5" t="s">
        <v>39</v>
      </c>
      <c r="C2876" s="5" t="s">
        <v>72</v>
      </c>
      <c r="D2876" s="5" t="s">
        <v>17</v>
      </c>
      <c r="E2876" s="16">
        <v>15540.3</v>
      </c>
      <c r="F2876" s="16">
        <v>12979.15</v>
      </c>
      <c r="G2876" s="8"/>
      <c r="H2876" s="9"/>
      <c r="I2876" s="9"/>
      <c r="J2876" s="17">
        <f>E2876-F2876</f>
        <v>2561.1499999999996</v>
      </c>
      <c r="K2876" s="9"/>
      <c r="L2876" s="9"/>
      <c r="M2876" s="9"/>
    </row>
    <row r="2877" spans="1:13" ht="12.75">
      <c r="A2877" s="1" t="s">
        <v>13</v>
      </c>
      <c r="B2877" s="5" t="s">
        <v>39</v>
      </c>
      <c r="C2877" s="5" t="s">
        <v>72</v>
      </c>
      <c r="D2877" s="5" t="s">
        <v>18</v>
      </c>
      <c r="E2877" s="16">
        <v>14925.06</v>
      </c>
      <c r="F2877" s="16">
        <v>12463.73</v>
      </c>
      <c r="G2877" s="8"/>
      <c r="H2877" s="9"/>
      <c r="I2877" s="9"/>
      <c r="J2877" s="17">
        <f>E2877-F2877</f>
        <v>2461.33</v>
      </c>
      <c r="K2877" s="9"/>
      <c r="L2877" s="9"/>
      <c r="M2877" s="9"/>
    </row>
    <row r="2878" spans="1:13" ht="12.75">
      <c r="A2878" s="1" t="s">
        <v>13</v>
      </c>
      <c r="B2878" s="5" t="s">
        <v>39</v>
      </c>
      <c r="C2878" s="5" t="s">
        <v>72</v>
      </c>
      <c r="D2878" s="5" t="s">
        <v>19</v>
      </c>
      <c r="E2878" s="16">
        <v>7231.56</v>
      </c>
      <c r="F2878" s="16">
        <v>6044.98</v>
      </c>
      <c r="G2878" s="8"/>
      <c r="H2878" s="9"/>
      <c r="I2878" s="9"/>
      <c r="J2878" s="17">
        <f>E2878-F2878</f>
        <v>1186.5800000000008</v>
      </c>
      <c r="K2878" s="9"/>
      <c r="L2878" s="9"/>
      <c r="M2878" s="9"/>
    </row>
    <row r="2879" spans="1:13" ht="12.75">
      <c r="A2879" s="1" t="s">
        <v>13</v>
      </c>
      <c r="B2879" s="5" t="s">
        <v>39</v>
      </c>
      <c r="C2879" s="5" t="s">
        <v>72</v>
      </c>
      <c r="D2879" s="5" t="s">
        <v>20</v>
      </c>
      <c r="E2879" s="16">
        <v>1693.5</v>
      </c>
      <c r="F2879" s="16">
        <v>1405.52</v>
      </c>
      <c r="G2879" s="8"/>
      <c r="H2879" s="9"/>
      <c r="I2879" s="9"/>
      <c r="J2879" s="17">
        <f>E2879-F2879</f>
        <v>287.98</v>
      </c>
      <c r="K2879" s="9"/>
      <c r="L2879" s="9"/>
      <c r="M2879" s="9"/>
    </row>
    <row r="2880" spans="1:13" ht="12.75">
      <c r="A2880" s="1" t="s">
        <v>13</v>
      </c>
      <c r="B2880" s="5" t="s">
        <v>39</v>
      </c>
      <c r="C2880" s="5" t="s">
        <v>72</v>
      </c>
      <c r="D2880" s="5" t="s">
        <v>21</v>
      </c>
      <c r="E2880" s="16">
        <v>306417.1</v>
      </c>
      <c r="F2880" s="16">
        <v>237695.56</v>
      </c>
      <c r="G2880" s="8"/>
      <c r="H2880" s="9"/>
      <c r="I2880" s="9"/>
      <c r="J2880" s="17">
        <f>E2880-F2880</f>
        <v>68721.53999999998</v>
      </c>
      <c r="K2880" s="9">
        <f>K2889</f>
        <v>8495.28</v>
      </c>
      <c r="L2880" s="9"/>
      <c r="M2880" s="9"/>
    </row>
    <row r="2881" spans="1:13" ht="12.75">
      <c r="A2881" s="1" t="s">
        <v>13</v>
      </c>
      <c r="B2881" s="5" t="s">
        <v>39</v>
      </c>
      <c r="C2881" s="5" t="s">
        <v>72</v>
      </c>
      <c r="D2881" s="5" t="s">
        <v>22</v>
      </c>
      <c r="E2881" s="16">
        <v>8002.14</v>
      </c>
      <c r="F2881" s="16">
        <v>6677.27</v>
      </c>
      <c r="G2881" s="8"/>
      <c r="H2881" s="9"/>
      <c r="I2881" s="9"/>
      <c r="J2881" s="17">
        <f>E2881-F2881</f>
        <v>1324.87</v>
      </c>
      <c r="K2881" s="9"/>
      <c r="L2881" s="9"/>
      <c r="M2881" s="9"/>
    </row>
    <row r="2882" spans="1:13" ht="12.75">
      <c r="A2882" s="1" t="s">
        <v>13</v>
      </c>
      <c r="B2882" s="5" t="s">
        <v>39</v>
      </c>
      <c r="C2882" s="5" t="s">
        <v>72</v>
      </c>
      <c r="D2882" s="5" t="s">
        <v>23</v>
      </c>
      <c r="E2882" s="16">
        <v>34927.38</v>
      </c>
      <c r="F2882" s="16">
        <v>29167.59</v>
      </c>
      <c r="G2882" s="8"/>
      <c r="H2882" s="9"/>
      <c r="I2882" s="9"/>
      <c r="J2882" s="17">
        <f>E2882-F2882</f>
        <v>5759.789999999997</v>
      </c>
      <c r="K2882" s="9"/>
      <c r="L2882" s="9"/>
      <c r="M2882" s="9"/>
    </row>
    <row r="2883" spans="1:13" ht="12.75">
      <c r="A2883" s="1" t="s">
        <v>13</v>
      </c>
      <c r="B2883" s="5" t="s">
        <v>39</v>
      </c>
      <c r="C2883" s="5" t="s">
        <v>72</v>
      </c>
      <c r="D2883" s="5" t="s">
        <v>24</v>
      </c>
      <c r="E2883" s="16">
        <v>153.96</v>
      </c>
      <c r="F2883" s="16">
        <v>142.19</v>
      </c>
      <c r="G2883" s="8"/>
      <c r="H2883" s="9"/>
      <c r="I2883" s="9"/>
      <c r="J2883" s="17">
        <f>E2883-F2883</f>
        <v>11.77000000000001</v>
      </c>
      <c r="K2883" s="9"/>
      <c r="L2883" s="9"/>
      <c r="M2883" s="9"/>
    </row>
    <row r="2884" spans="1:13" ht="12.75">
      <c r="A2884" s="1" t="s">
        <v>13</v>
      </c>
      <c r="B2884" s="5" t="s">
        <v>39</v>
      </c>
      <c r="C2884" s="5" t="s">
        <v>72</v>
      </c>
      <c r="D2884" s="5" t="s">
        <v>25</v>
      </c>
      <c r="E2884" s="16">
        <v>149709.66</v>
      </c>
      <c r="F2884" s="16">
        <v>125034.73</v>
      </c>
      <c r="G2884" s="8"/>
      <c r="H2884" s="9"/>
      <c r="I2884" s="9"/>
      <c r="J2884" s="17">
        <f>E2884-F2884</f>
        <v>24674.930000000008</v>
      </c>
      <c r="K2884" s="9"/>
      <c r="L2884" s="9"/>
      <c r="M2884" s="9"/>
    </row>
    <row r="2885" spans="1:13" ht="12.75">
      <c r="A2885" s="1" t="s">
        <v>13</v>
      </c>
      <c r="B2885" s="5" t="s">
        <v>39</v>
      </c>
      <c r="C2885" s="5" t="s">
        <v>72</v>
      </c>
      <c r="D2885" s="10" t="s">
        <v>26</v>
      </c>
      <c r="E2885" s="11">
        <v>123552.78</v>
      </c>
      <c r="F2885" s="11">
        <v>103201.31</v>
      </c>
      <c r="G2885" s="8">
        <v>305141.07</v>
      </c>
      <c r="H2885" s="17">
        <f>E2885-G2885</f>
        <v>-181588.29</v>
      </c>
      <c r="I2885" s="9"/>
      <c r="J2885" s="17">
        <f>E2885-F2885</f>
        <v>20351.47</v>
      </c>
      <c r="K2885" s="9"/>
      <c r="L2885" s="9"/>
      <c r="M2885" s="9"/>
    </row>
    <row r="2886" spans="1:13" ht="12.75">
      <c r="A2886" s="1" t="s">
        <v>13</v>
      </c>
      <c r="B2886" s="5" t="s">
        <v>39</v>
      </c>
      <c r="C2886" s="18" t="s">
        <v>72</v>
      </c>
      <c r="D2886" s="18" t="s">
        <v>28</v>
      </c>
      <c r="E2886" s="19">
        <v>110628.42</v>
      </c>
      <c r="F2886" s="19">
        <v>92374.08</v>
      </c>
      <c r="G2886" s="8"/>
      <c r="H2886" s="9"/>
      <c r="I2886" s="9"/>
      <c r="J2886" s="17">
        <f>E2886-F2886</f>
        <v>18254.339999999997</v>
      </c>
      <c r="K2886" s="9"/>
      <c r="L2886" s="9"/>
      <c r="M2886" s="9"/>
    </row>
    <row r="2887" spans="1:13" ht="12.75">
      <c r="A2887" s="1" t="s">
        <v>13</v>
      </c>
      <c r="B2887" s="5" t="s">
        <v>39</v>
      </c>
      <c r="C2887" s="5" t="s">
        <v>72</v>
      </c>
      <c r="D2887" s="5" t="s">
        <v>54</v>
      </c>
      <c r="E2887" s="16">
        <v>55238.1</v>
      </c>
      <c r="F2887" s="16">
        <v>46129.73</v>
      </c>
      <c r="G2887" s="8"/>
      <c r="H2887" s="9"/>
      <c r="I2887" s="9"/>
      <c r="J2887" s="17">
        <f>E2887-F2887</f>
        <v>9108.369999999995</v>
      </c>
      <c r="K2887" s="9"/>
      <c r="L2887" s="9"/>
      <c r="M2887" s="9"/>
    </row>
    <row r="2888" spans="1:13" ht="12.75">
      <c r="A2888" s="1" t="s">
        <v>13</v>
      </c>
      <c r="B2888" s="5" t="s">
        <v>39</v>
      </c>
      <c r="C2888" s="5" t="s">
        <v>72</v>
      </c>
      <c r="D2888" s="5" t="s">
        <v>29</v>
      </c>
      <c r="E2888" s="16">
        <v>1077.84</v>
      </c>
      <c r="F2888" s="16">
        <v>898.25</v>
      </c>
      <c r="G2888" s="8"/>
      <c r="H2888" s="9"/>
      <c r="I2888" s="9"/>
      <c r="J2888" s="17">
        <f>E2888-F2888</f>
        <v>179.58999999999992</v>
      </c>
      <c r="K2888" s="9"/>
      <c r="L2888" s="9"/>
      <c r="M2888" s="9"/>
    </row>
    <row r="2889" spans="1:13" ht="12.75">
      <c r="A2889" s="1" t="s">
        <v>13</v>
      </c>
      <c r="B2889" s="5" t="s">
        <v>39</v>
      </c>
      <c r="C2889" s="5" t="s">
        <v>72</v>
      </c>
      <c r="D2889" s="5" t="s">
        <v>30</v>
      </c>
      <c r="E2889" s="16">
        <v>180966.38</v>
      </c>
      <c r="F2889" s="16">
        <v>140389.87</v>
      </c>
      <c r="G2889" s="8"/>
      <c r="H2889" s="9"/>
      <c r="I2889" s="9"/>
      <c r="J2889" s="17">
        <f>E2889-F2889</f>
        <v>40576.51000000001</v>
      </c>
      <c r="K2889" s="9">
        <f>707.94*12</f>
        <v>8495.28</v>
      </c>
      <c r="L2889" s="9"/>
      <c r="M2889" s="9"/>
    </row>
    <row r="2890" spans="1:13" ht="12.75">
      <c r="A2890" s="1" t="s">
        <v>13</v>
      </c>
      <c r="B2890" s="5" t="s">
        <v>39</v>
      </c>
      <c r="C2890" s="5" t="s">
        <v>72</v>
      </c>
      <c r="D2890" s="5" t="s">
        <v>31</v>
      </c>
      <c r="E2890" s="16">
        <v>1150287.12</v>
      </c>
      <c r="F2890" s="16">
        <v>959785.61</v>
      </c>
      <c r="G2890" s="8"/>
      <c r="H2890" s="9"/>
      <c r="I2890" s="9"/>
      <c r="J2890" s="17">
        <f>E2890-F2890</f>
        <v>190501.51000000013</v>
      </c>
      <c r="K2890" s="9"/>
      <c r="L2890" s="9"/>
      <c r="M2890" s="9"/>
    </row>
    <row r="2891" spans="1:13" ht="12.75">
      <c r="A2891" s="1" t="s">
        <v>13</v>
      </c>
      <c r="B2891" s="5" t="s">
        <v>39</v>
      </c>
      <c r="C2891" s="5" t="s">
        <v>72</v>
      </c>
      <c r="D2891" s="5" t="s">
        <v>33</v>
      </c>
      <c r="E2891" s="16">
        <v>8924.22</v>
      </c>
      <c r="F2891" s="16">
        <v>7449.78</v>
      </c>
      <c r="G2891" s="8"/>
      <c r="H2891" s="9"/>
      <c r="I2891" s="9"/>
      <c r="J2891" s="17">
        <f>E2891-F2891</f>
        <v>1474.4399999999996</v>
      </c>
      <c r="K2891" s="9"/>
      <c r="L2891" s="9"/>
      <c r="M2891" s="9"/>
    </row>
    <row r="2892" spans="1:13" ht="12.75">
      <c r="A2892" s="1" t="s">
        <v>13</v>
      </c>
      <c r="B2892" s="5" t="s">
        <v>39</v>
      </c>
      <c r="C2892" s="5" t="s">
        <v>72</v>
      </c>
      <c r="D2892" s="5" t="s">
        <v>37</v>
      </c>
      <c r="E2892" s="16">
        <v>2250131.3</v>
      </c>
      <c r="F2892" s="16">
        <v>1848889.37</v>
      </c>
      <c r="G2892" s="8"/>
      <c r="H2892" s="9"/>
      <c r="I2892" s="9"/>
      <c r="J2892" s="17">
        <f>E2892-F2892</f>
        <v>401241.9299999997</v>
      </c>
      <c r="K2892" s="9"/>
      <c r="L2892" s="9"/>
      <c r="M2892" s="9"/>
    </row>
    <row r="2893" spans="2:13" ht="12.75">
      <c r="B2893" s="5"/>
      <c r="C2893" s="5"/>
      <c r="D2893" s="10" t="s">
        <v>38</v>
      </c>
      <c r="E2893" s="11">
        <f>E2872+E2873+E2874+E2875+E2876+E2877+E2878+E2879+E2881+E2882+E2883+E2884+E2887+E2891</f>
        <v>377201.6599999999</v>
      </c>
      <c r="F2893" s="11">
        <f>F2872+F2873+F2874+F2875+F2876+F2877+F2878+F2879+F2881+F2882+F2883+F2884+F2887+F2891</f>
        <v>314544.69</v>
      </c>
      <c r="G2893" s="8"/>
      <c r="H2893" s="9"/>
      <c r="I2893" s="9"/>
      <c r="J2893" s="17">
        <f>E2893-F2893</f>
        <v>62656.969999999914</v>
      </c>
      <c r="K2893" s="9"/>
      <c r="L2893" s="9"/>
      <c r="M2893" s="9"/>
    </row>
    <row r="2894" spans="2:13" ht="12.75">
      <c r="B2894" s="5"/>
      <c r="C2894" s="5"/>
      <c r="D2894" s="10" t="s">
        <v>51</v>
      </c>
      <c r="E2894" s="11">
        <f>E2893+E2886+E2885</f>
        <v>611382.8599999999</v>
      </c>
      <c r="F2894" s="11">
        <f>F2893+F2886+F2885</f>
        <v>510120.08</v>
      </c>
      <c r="G2894" s="8"/>
      <c r="H2894" s="9"/>
      <c r="I2894" s="9"/>
      <c r="J2894" s="17">
        <f>E2894-F2894</f>
        <v>101262.77999999985</v>
      </c>
      <c r="K2894" s="9"/>
      <c r="L2894" s="9"/>
      <c r="M2894" s="9"/>
    </row>
    <row r="2895" spans="1:13" ht="12.75">
      <c r="A2895" s="1" t="s">
        <v>13</v>
      </c>
      <c r="B2895" s="5" t="s">
        <v>39</v>
      </c>
      <c r="C2895" s="5" t="s">
        <v>74</v>
      </c>
      <c r="D2895" s="5" t="s">
        <v>16</v>
      </c>
      <c r="E2895" s="16">
        <v>14971.38</v>
      </c>
      <c r="F2895" s="16">
        <v>13606.45</v>
      </c>
      <c r="G2895" s="8"/>
      <c r="H2895" s="9"/>
      <c r="I2895" s="9"/>
      <c r="J2895" s="17">
        <f>E2895-F2895</f>
        <v>1364.9299999999985</v>
      </c>
      <c r="K2895" s="9"/>
      <c r="L2895" s="9"/>
      <c r="M2895" s="9"/>
    </row>
    <row r="2896" spans="1:13" ht="12.75">
      <c r="A2896" s="1" t="s">
        <v>13</v>
      </c>
      <c r="B2896" s="5" t="s">
        <v>39</v>
      </c>
      <c r="C2896" s="5" t="s">
        <v>74</v>
      </c>
      <c r="D2896" s="5" t="s">
        <v>49</v>
      </c>
      <c r="E2896" s="16">
        <v>1427.76</v>
      </c>
      <c r="F2896" s="16">
        <v>1297.78</v>
      </c>
      <c r="G2896" s="8"/>
      <c r="H2896" s="9"/>
      <c r="I2896" s="9"/>
      <c r="J2896" s="17">
        <f>E2896-F2896</f>
        <v>129.98000000000002</v>
      </c>
      <c r="K2896" s="9"/>
      <c r="L2896" s="9"/>
      <c r="M2896" s="9"/>
    </row>
    <row r="2897" spans="1:13" ht="12.75">
      <c r="A2897" s="1" t="s">
        <v>13</v>
      </c>
      <c r="B2897" s="5" t="s">
        <v>39</v>
      </c>
      <c r="C2897" s="5" t="s">
        <v>74</v>
      </c>
      <c r="D2897" s="5" t="s">
        <v>50</v>
      </c>
      <c r="E2897" s="16">
        <v>81.48</v>
      </c>
      <c r="F2897" s="16">
        <v>74.27</v>
      </c>
      <c r="G2897" s="8"/>
      <c r="H2897" s="9"/>
      <c r="I2897" s="9"/>
      <c r="J2897" s="17">
        <f>E2897-F2897</f>
        <v>7.210000000000008</v>
      </c>
      <c r="K2897" s="9"/>
      <c r="L2897" s="9"/>
      <c r="M2897" s="9"/>
    </row>
    <row r="2898" spans="1:13" ht="12.75">
      <c r="A2898" s="1" t="s">
        <v>13</v>
      </c>
      <c r="B2898" s="5" t="s">
        <v>39</v>
      </c>
      <c r="C2898" s="5" t="s">
        <v>74</v>
      </c>
      <c r="D2898" s="5" t="s">
        <v>17</v>
      </c>
      <c r="E2898" s="16">
        <v>4120.32</v>
      </c>
      <c r="F2898" s="16">
        <v>3744.77</v>
      </c>
      <c r="G2898" s="8"/>
      <c r="H2898" s="9"/>
      <c r="I2898" s="9"/>
      <c r="J2898" s="17">
        <f>E2898-F2898</f>
        <v>375.5499999999997</v>
      </c>
      <c r="K2898" s="9"/>
      <c r="L2898" s="9"/>
      <c r="M2898" s="9"/>
    </row>
    <row r="2899" spans="1:13" ht="12.75">
      <c r="A2899" s="1" t="s">
        <v>13</v>
      </c>
      <c r="B2899" s="5" t="s">
        <v>39</v>
      </c>
      <c r="C2899" s="5" t="s">
        <v>74</v>
      </c>
      <c r="D2899" s="5" t="s">
        <v>18</v>
      </c>
      <c r="E2899" s="16">
        <v>3957.06</v>
      </c>
      <c r="F2899" s="16">
        <v>3595.96</v>
      </c>
      <c r="G2899" s="8"/>
      <c r="H2899" s="9"/>
      <c r="I2899" s="9"/>
      <c r="J2899" s="17">
        <f>E2899-F2899</f>
        <v>361.0999999999999</v>
      </c>
      <c r="K2899" s="9"/>
      <c r="L2899" s="9"/>
      <c r="M2899" s="9"/>
    </row>
    <row r="2900" spans="1:13" ht="12.75">
      <c r="A2900" s="1" t="s">
        <v>13</v>
      </c>
      <c r="B2900" s="5" t="s">
        <v>39</v>
      </c>
      <c r="C2900" s="5" t="s">
        <v>74</v>
      </c>
      <c r="D2900" s="5" t="s">
        <v>19</v>
      </c>
      <c r="E2900" s="16">
        <v>1917.3</v>
      </c>
      <c r="F2900" s="16">
        <v>1743.98</v>
      </c>
      <c r="G2900" s="8"/>
      <c r="H2900" s="9"/>
      <c r="I2900" s="9"/>
      <c r="J2900" s="17">
        <f>E2900-F2900</f>
        <v>173.31999999999994</v>
      </c>
      <c r="K2900" s="9"/>
      <c r="L2900" s="9"/>
      <c r="M2900" s="9"/>
    </row>
    <row r="2901" spans="1:13" ht="12.75">
      <c r="A2901" s="1" t="s">
        <v>13</v>
      </c>
      <c r="B2901" s="5" t="s">
        <v>39</v>
      </c>
      <c r="C2901" s="5" t="s">
        <v>74</v>
      </c>
      <c r="D2901" s="5" t="s">
        <v>42</v>
      </c>
      <c r="E2901" s="16">
        <v>61756.71</v>
      </c>
      <c r="F2901" s="16">
        <v>52482.5</v>
      </c>
      <c r="G2901" s="8"/>
      <c r="H2901" s="9"/>
      <c r="I2901" s="9"/>
      <c r="J2901" s="17">
        <f>E2901-F2901</f>
        <v>9274.21</v>
      </c>
      <c r="K2901" s="9">
        <f>42.1*12</f>
        <v>505.20000000000005</v>
      </c>
      <c r="L2901" s="9"/>
      <c r="M2901" s="9"/>
    </row>
    <row r="2902" spans="1:13" ht="12.75">
      <c r="A2902" s="1" t="s">
        <v>13</v>
      </c>
      <c r="B2902" s="5" t="s">
        <v>39</v>
      </c>
      <c r="C2902" s="5" t="s">
        <v>74</v>
      </c>
      <c r="D2902" s="5" t="s">
        <v>43</v>
      </c>
      <c r="E2902" s="16">
        <v>341.82</v>
      </c>
      <c r="F2902" s="16">
        <v>309.99</v>
      </c>
      <c r="G2902" s="8"/>
      <c r="H2902" s="9"/>
      <c r="I2902" s="9"/>
      <c r="J2902" s="17">
        <f>E2902-F2902</f>
        <v>31.829999999999984</v>
      </c>
      <c r="K2902" s="9"/>
      <c r="L2902" s="9"/>
      <c r="M2902" s="9"/>
    </row>
    <row r="2903" spans="1:13" ht="12.75">
      <c r="A2903" s="1" t="s">
        <v>13</v>
      </c>
      <c r="B2903" s="5" t="s">
        <v>39</v>
      </c>
      <c r="C2903" s="5" t="s">
        <v>74</v>
      </c>
      <c r="D2903" s="5" t="s">
        <v>21</v>
      </c>
      <c r="E2903" s="16">
        <v>32365.92</v>
      </c>
      <c r="F2903" s="16">
        <v>27529.69</v>
      </c>
      <c r="G2903" s="8"/>
      <c r="H2903" s="9"/>
      <c r="I2903" s="9"/>
      <c r="J2903" s="17">
        <f>E2903-F2903</f>
        <v>4836.23</v>
      </c>
      <c r="K2903" s="9">
        <f>K2913</f>
        <v>781.44</v>
      </c>
      <c r="L2903" s="9"/>
      <c r="M2903" s="9"/>
    </row>
    <row r="2904" spans="1:13" ht="12.75">
      <c r="A2904" s="1" t="s">
        <v>13</v>
      </c>
      <c r="B2904" s="5" t="s">
        <v>39</v>
      </c>
      <c r="C2904" s="5" t="s">
        <v>74</v>
      </c>
      <c r="D2904" s="5" t="s">
        <v>44</v>
      </c>
      <c r="E2904" s="16">
        <v>20965.66</v>
      </c>
      <c r="F2904" s="16">
        <v>17818.04</v>
      </c>
      <c r="G2904" s="8"/>
      <c r="H2904" s="9"/>
      <c r="I2904" s="9"/>
      <c r="J2904" s="17">
        <f>E2904-F2904</f>
        <v>3147.619999999999</v>
      </c>
      <c r="K2904" s="9">
        <f>K2901</f>
        <v>505.20000000000005</v>
      </c>
      <c r="L2904" s="9">
        <f>K2903+K2904</f>
        <v>1286.64</v>
      </c>
      <c r="M2904" s="9"/>
    </row>
    <row r="2905" spans="1:13" ht="12.75">
      <c r="A2905" s="1" t="s">
        <v>13</v>
      </c>
      <c r="B2905" s="5" t="s">
        <v>39</v>
      </c>
      <c r="C2905" s="5" t="s">
        <v>74</v>
      </c>
      <c r="D2905" s="5" t="s">
        <v>22</v>
      </c>
      <c r="E2905" s="16">
        <v>2121.54</v>
      </c>
      <c r="F2905" s="16">
        <v>1926.54</v>
      </c>
      <c r="G2905" s="8"/>
      <c r="H2905" s="9"/>
      <c r="I2905" s="9"/>
      <c r="J2905" s="17">
        <f>E2905-F2905</f>
        <v>195</v>
      </c>
      <c r="K2905" s="9"/>
      <c r="L2905" s="9"/>
      <c r="M2905" s="9"/>
    </row>
    <row r="2906" spans="1:13" ht="12.75">
      <c r="A2906" s="1" t="s">
        <v>13</v>
      </c>
      <c r="B2906" s="5" t="s">
        <v>39</v>
      </c>
      <c r="C2906" s="5" t="s">
        <v>74</v>
      </c>
      <c r="D2906" s="5" t="s">
        <v>23</v>
      </c>
      <c r="E2906" s="16">
        <v>9260.28</v>
      </c>
      <c r="F2906" s="16">
        <v>8415.32</v>
      </c>
      <c r="G2906" s="8"/>
      <c r="H2906" s="9"/>
      <c r="I2906" s="9"/>
      <c r="J2906" s="17">
        <f>E2906-F2906</f>
        <v>844.960000000001</v>
      </c>
      <c r="K2906" s="9"/>
      <c r="L2906" s="9"/>
      <c r="M2906" s="9"/>
    </row>
    <row r="2907" spans="1:13" ht="12.75">
      <c r="A2907" s="1" t="s">
        <v>13</v>
      </c>
      <c r="B2907" s="5" t="s">
        <v>39</v>
      </c>
      <c r="C2907" s="5" t="s">
        <v>74</v>
      </c>
      <c r="D2907" s="5" t="s">
        <v>24</v>
      </c>
      <c r="E2907" s="16">
        <v>40.74</v>
      </c>
      <c r="F2907" s="16">
        <v>40.74</v>
      </c>
      <c r="G2907" s="8"/>
      <c r="H2907" s="9"/>
      <c r="I2907" s="9"/>
      <c r="J2907" s="17">
        <f>E2907-F2907</f>
        <v>0</v>
      </c>
      <c r="K2907" s="9"/>
      <c r="L2907" s="9"/>
      <c r="M2907" s="9"/>
    </row>
    <row r="2908" spans="1:13" ht="12.75">
      <c r="A2908" s="1" t="s">
        <v>13</v>
      </c>
      <c r="B2908" s="5" t="s">
        <v>39</v>
      </c>
      <c r="C2908" s="5" t="s">
        <v>74</v>
      </c>
      <c r="D2908" s="5" t="s">
        <v>25</v>
      </c>
      <c r="E2908" s="16">
        <v>39692.58</v>
      </c>
      <c r="F2908" s="16">
        <v>36074.46</v>
      </c>
      <c r="G2908" s="8"/>
      <c r="H2908" s="9"/>
      <c r="I2908" s="9"/>
      <c r="J2908" s="17">
        <f>E2908-F2908</f>
        <v>3618.1200000000026</v>
      </c>
      <c r="K2908" s="9"/>
      <c r="L2908" s="9"/>
      <c r="M2908" s="9"/>
    </row>
    <row r="2909" spans="1:13" ht="12.75">
      <c r="A2909" s="1" t="s">
        <v>13</v>
      </c>
      <c r="B2909" s="5" t="s">
        <v>39</v>
      </c>
      <c r="C2909" s="5" t="s">
        <v>74</v>
      </c>
      <c r="D2909" s="10" t="s">
        <v>26</v>
      </c>
      <c r="E2909" s="11">
        <v>19377.12</v>
      </c>
      <c r="F2909" s="11">
        <v>17614.99</v>
      </c>
      <c r="G2909" s="8">
        <v>4682.41</v>
      </c>
      <c r="H2909" s="17">
        <f>E2909-G2909</f>
        <v>14694.71</v>
      </c>
      <c r="I2909" s="9"/>
      <c r="J2909" s="17">
        <f>E2909-F2909</f>
        <v>1762.1299999999974</v>
      </c>
      <c r="K2909" s="9"/>
      <c r="L2909" s="9"/>
      <c r="M2909" s="9"/>
    </row>
    <row r="2910" spans="1:13" ht="12.75">
      <c r="A2910" s="1" t="s">
        <v>13</v>
      </c>
      <c r="B2910" s="5" t="s">
        <v>39</v>
      </c>
      <c r="C2910" s="18" t="s">
        <v>74</v>
      </c>
      <c r="D2910" s="18" t="s">
        <v>28</v>
      </c>
      <c r="E2910" s="19">
        <v>29330.76</v>
      </c>
      <c r="F2910" s="19">
        <v>26651.47</v>
      </c>
      <c r="G2910" s="8"/>
      <c r="H2910" s="9"/>
      <c r="I2910" s="9"/>
      <c r="J2910" s="17">
        <f>E2910-F2910</f>
        <v>2679.2899999999972</v>
      </c>
      <c r="K2910" s="9"/>
      <c r="L2910" s="9"/>
      <c r="M2910" s="9"/>
    </row>
    <row r="2911" spans="1:13" ht="12.75">
      <c r="A2911" s="1" t="s">
        <v>13</v>
      </c>
      <c r="B2911" s="5" t="s">
        <v>39</v>
      </c>
      <c r="C2911" s="5" t="s">
        <v>74</v>
      </c>
      <c r="D2911" s="5" t="s">
        <v>54</v>
      </c>
      <c r="E2911" s="16">
        <v>14645.28</v>
      </c>
      <c r="F2911" s="16">
        <v>13309.21</v>
      </c>
      <c r="G2911" s="8"/>
      <c r="H2911" s="9"/>
      <c r="I2911" s="9"/>
      <c r="J2911" s="17">
        <f>E2911-F2911</f>
        <v>1336.0700000000015</v>
      </c>
      <c r="K2911" s="9"/>
      <c r="L2911" s="9"/>
      <c r="M2911" s="9"/>
    </row>
    <row r="2912" spans="1:13" ht="12.75">
      <c r="A2912" s="1" t="s">
        <v>13</v>
      </c>
      <c r="B2912" s="5" t="s">
        <v>39</v>
      </c>
      <c r="C2912" s="5" t="s">
        <v>74</v>
      </c>
      <c r="D2912" s="5" t="s">
        <v>29</v>
      </c>
      <c r="E2912" s="16">
        <v>146.7</v>
      </c>
      <c r="F2912" s="16">
        <v>133.07</v>
      </c>
      <c r="G2912" s="8"/>
      <c r="H2912" s="9"/>
      <c r="I2912" s="9"/>
      <c r="J2912" s="17">
        <f>E2912-F2912</f>
        <v>13.629999999999995</v>
      </c>
      <c r="K2912" s="9"/>
      <c r="L2912" s="9"/>
      <c r="M2912" s="9"/>
    </row>
    <row r="2913" spans="1:13" ht="12.75">
      <c r="A2913" s="1" t="s">
        <v>13</v>
      </c>
      <c r="B2913" s="5" t="s">
        <v>39</v>
      </c>
      <c r="C2913" s="5" t="s">
        <v>74</v>
      </c>
      <c r="D2913" s="5" t="s">
        <v>30</v>
      </c>
      <c r="E2913" s="16">
        <v>19116.7</v>
      </c>
      <c r="F2913" s="16">
        <v>16260.55</v>
      </c>
      <c r="G2913" s="8"/>
      <c r="H2913" s="9"/>
      <c r="I2913" s="9"/>
      <c r="J2913" s="17">
        <f>E2913-F2913</f>
        <v>2856.1500000000015</v>
      </c>
      <c r="K2913" s="9">
        <f>65.12*12</f>
        <v>781.44</v>
      </c>
      <c r="L2913" s="9"/>
      <c r="M2913" s="9"/>
    </row>
    <row r="2914" spans="1:13" ht="12.75">
      <c r="A2914" s="1" t="s">
        <v>13</v>
      </c>
      <c r="B2914" s="5" t="s">
        <v>39</v>
      </c>
      <c r="C2914" s="5" t="s">
        <v>74</v>
      </c>
      <c r="D2914" s="5" t="s">
        <v>31</v>
      </c>
      <c r="E2914" s="16">
        <v>312808.56</v>
      </c>
      <c r="F2914" s="16">
        <v>284029.58</v>
      </c>
      <c r="G2914" s="8"/>
      <c r="H2914" s="9"/>
      <c r="I2914" s="9"/>
      <c r="J2914" s="17">
        <f>E2914-F2914</f>
        <v>28778.97999999998</v>
      </c>
      <c r="K2914" s="9"/>
      <c r="L2914" s="9"/>
      <c r="M2914" s="9"/>
    </row>
    <row r="2915" spans="1:13" ht="12.75">
      <c r="A2915" s="1" t="s">
        <v>13</v>
      </c>
      <c r="B2915" s="5" t="s">
        <v>39</v>
      </c>
      <c r="C2915" s="5" t="s">
        <v>74</v>
      </c>
      <c r="D2915" s="5" t="s">
        <v>33</v>
      </c>
      <c r="E2915" s="16">
        <v>2365.98</v>
      </c>
      <c r="F2915" s="16">
        <v>2149.32</v>
      </c>
      <c r="G2915" s="8"/>
      <c r="H2915" s="9"/>
      <c r="I2915" s="9"/>
      <c r="J2915" s="17">
        <f>E2915-F2915</f>
        <v>216.65999999999985</v>
      </c>
      <c r="K2915" s="9"/>
      <c r="L2915" s="9"/>
      <c r="M2915" s="9"/>
    </row>
    <row r="2916" spans="1:13" ht="12.75">
      <c r="A2916" s="1" t="s">
        <v>13</v>
      </c>
      <c r="B2916" s="5" t="s">
        <v>39</v>
      </c>
      <c r="C2916" s="5" t="s">
        <v>74</v>
      </c>
      <c r="D2916" s="5" t="s">
        <v>37</v>
      </c>
      <c r="E2916" s="16">
        <v>590811.65</v>
      </c>
      <c r="F2916" s="16">
        <v>528808.68</v>
      </c>
      <c r="G2916" s="8"/>
      <c r="H2916" s="9"/>
      <c r="I2916" s="9"/>
      <c r="J2916" s="17">
        <f>E2916-F2916</f>
        <v>62002.96999999997</v>
      </c>
      <c r="K2916" s="9"/>
      <c r="L2916" s="9"/>
      <c r="M2916" s="9"/>
    </row>
    <row r="2917" spans="2:13" ht="12.75">
      <c r="B2917" s="5"/>
      <c r="C2917" s="5"/>
      <c r="D2917" s="10" t="s">
        <v>38</v>
      </c>
      <c r="E2917" s="11">
        <f>E2895+E2896+E2897+E2898+E2899+E2900+E2905+E2906+E2907+E2908+E2911+E2915</f>
        <v>94601.7</v>
      </c>
      <c r="F2917" s="11">
        <f>F2895+F2896+F2897+F2898+F2899+F2900+F2905+F2906+F2907+F2908+F2911+F2915</f>
        <v>85978.79999999999</v>
      </c>
      <c r="G2917" s="8"/>
      <c r="H2917" s="9"/>
      <c r="I2917" s="9"/>
      <c r="J2917" s="17">
        <f>E2917-F2917</f>
        <v>8622.900000000009</v>
      </c>
      <c r="K2917" s="9"/>
      <c r="L2917" s="9"/>
      <c r="M2917" s="9"/>
    </row>
    <row r="2918" spans="2:13" ht="12.75">
      <c r="B2918" s="5"/>
      <c r="C2918" s="5"/>
      <c r="D2918" s="10" t="s">
        <v>51</v>
      </c>
      <c r="E2918" s="11">
        <f>E2917+E2910+E2909</f>
        <v>143309.58</v>
      </c>
      <c r="F2918" s="11">
        <f>F2917+F2910+F2909</f>
        <v>130245.26</v>
      </c>
      <c r="G2918" s="8"/>
      <c r="H2918" s="9"/>
      <c r="I2918" s="9"/>
      <c r="J2918" s="17">
        <f>E2918-F2918</f>
        <v>13064.319999999992</v>
      </c>
      <c r="K2918" s="9"/>
      <c r="L2918" s="9"/>
      <c r="M2918" s="9"/>
    </row>
    <row r="2919" spans="1:13" ht="12.75">
      <c r="A2919" s="1" t="s">
        <v>13</v>
      </c>
      <c r="B2919" s="5" t="s">
        <v>39</v>
      </c>
      <c r="C2919" s="5" t="s">
        <v>75</v>
      </c>
      <c r="D2919" s="5" t="s">
        <v>16</v>
      </c>
      <c r="E2919" s="16">
        <v>65466.06</v>
      </c>
      <c r="F2919" s="16">
        <v>56178.23</v>
      </c>
      <c r="G2919" s="8"/>
      <c r="H2919" s="9"/>
      <c r="I2919" s="9"/>
      <c r="J2919" s="17">
        <f>E2919-F2919</f>
        <v>9287.829999999994</v>
      </c>
      <c r="K2919" s="9"/>
      <c r="L2919" s="9"/>
      <c r="M2919" s="9"/>
    </row>
    <row r="2920" spans="1:13" ht="12.75">
      <c r="A2920" s="1" t="s">
        <v>13</v>
      </c>
      <c r="B2920" s="5" t="s">
        <v>39</v>
      </c>
      <c r="C2920" s="5" t="s">
        <v>75</v>
      </c>
      <c r="D2920" s="5" t="s">
        <v>41</v>
      </c>
      <c r="E2920" s="16">
        <v>3328.2</v>
      </c>
      <c r="F2920" s="16">
        <v>2900.06</v>
      </c>
      <c r="G2920" s="8"/>
      <c r="H2920" s="9"/>
      <c r="I2920" s="9"/>
      <c r="J2920" s="17">
        <f>E2920-F2920</f>
        <v>428.1399999999999</v>
      </c>
      <c r="K2920" s="9"/>
      <c r="L2920" s="9"/>
      <c r="M2920" s="9"/>
    </row>
    <row r="2921" spans="1:13" ht="12.75">
      <c r="A2921" s="1" t="s">
        <v>13</v>
      </c>
      <c r="B2921" s="5" t="s">
        <v>39</v>
      </c>
      <c r="C2921" s="5" t="s">
        <v>75</v>
      </c>
      <c r="D2921" s="5" t="s">
        <v>49</v>
      </c>
      <c r="E2921" s="16">
        <v>6243.9</v>
      </c>
      <c r="F2921" s="16">
        <v>5358.83</v>
      </c>
      <c r="G2921" s="8"/>
      <c r="H2921" s="9"/>
      <c r="I2921" s="9"/>
      <c r="J2921" s="17">
        <f>E2921-F2921</f>
        <v>885.0699999999997</v>
      </c>
      <c r="K2921" s="9"/>
      <c r="L2921" s="9"/>
      <c r="M2921" s="9"/>
    </row>
    <row r="2922" spans="1:13" ht="12.75">
      <c r="A2922" s="1" t="s">
        <v>13</v>
      </c>
      <c r="B2922" s="5" t="s">
        <v>39</v>
      </c>
      <c r="C2922" s="5" t="s">
        <v>75</v>
      </c>
      <c r="D2922" s="5" t="s">
        <v>50</v>
      </c>
      <c r="E2922" s="16">
        <v>358.2</v>
      </c>
      <c r="F2922" s="16">
        <v>308.23</v>
      </c>
      <c r="G2922" s="8"/>
      <c r="H2922" s="9"/>
      <c r="I2922" s="9"/>
      <c r="J2922" s="17">
        <f>E2922-F2922</f>
        <v>49.96999999999997</v>
      </c>
      <c r="K2922" s="9"/>
      <c r="L2922" s="9"/>
      <c r="M2922" s="9"/>
    </row>
    <row r="2923" spans="1:13" ht="12.75">
      <c r="A2923" s="1" t="s">
        <v>13</v>
      </c>
      <c r="B2923" s="5" t="s">
        <v>39</v>
      </c>
      <c r="C2923" s="5" t="s">
        <v>75</v>
      </c>
      <c r="D2923" s="5" t="s">
        <v>17</v>
      </c>
      <c r="E2923" s="16">
        <v>18016.62</v>
      </c>
      <c r="F2923" s="16">
        <v>15461.05</v>
      </c>
      <c r="G2923" s="8"/>
      <c r="H2923" s="9"/>
      <c r="I2923" s="9"/>
      <c r="J2923" s="17">
        <f>E2923-F2923</f>
        <v>2555.5699999999997</v>
      </c>
      <c r="K2923" s="9"/>
      <c r="L2923" s="9"/>
      <c r="M2923" s="9"/>
    </row>
    <row r="2924" spans="1:13" ht="12.75">
      <c r="A2924" s="1" t="s">
        <v>13</v>
      </c>
      <c r="B2924" s="5" t="s">
        <v>39</v>
      </c>
      <c r="C2924" s="5" t="s">
        <v>75</v>
      </c>
      <c r="D2924" s="5" t="s">
        <v>18</v>
      </c>
      <c r="E2924" s="16">
        <v>17303.4</v>
      </c>
      <c r="F2924" s="16">
        <v>14847.16</v>
      </c>
      <c r="G2924" s="8"/>
      <c r="H2924" s="9"/>
      <c r="I2924" s="9"/>
      <c r="J2924" s="17">
        <f>E2924-F2924</f>
        <v>2456.2400000000016</v>
      </c>
      <c r="K2924" s="9"/>
      <c r="L2924" s="9"/>
      <c r="M2924" s="9"/>
    </row>
    <row r="2925" spans="1:13" ht="12.75">
      <c r="A2925" s="1" t="s">
        <v>13</v>
      </c>
      <c r="B2925" s="5" t="s">
        <v>39</v>
      </c>
      <c r="C2925" s="5" t="s">
        <v>75</v>
      </c>
      <c r="D2925" s="5" t="s">
        <v>19</v>
      </c>
      <c r="E2925" s="16">
        <v>8384.28</v>
      </c>
      <c r="F2925" s="16">
        <v>7200.99</v>
      </c>
      <c r="G2925" s="8"/>
      <c r="H2925" s="9"/>
      <c r="I2925" s="9"/>
      <c r="J2925" s="17">
        <f>E2925-F2925</f>
        <v>1183.2900000000009</v>
      </c>
      <c r="K2925" s="9"/>
      <c r="L2925" s="9"/>
      <c r="M2925" s="9"/>
    </row>
    <row r="2926" spans="1:13" ht="12.75">
      <c r="A2926" s="1" t="s">
        <v>13</v>
      </c>
      <c r="B2926" s="5" t="s">
        <v>39</v>
      </c>
      <c r="C2926" s="5" t="s">
        <v>75</v>
      </c>
      <c r="D2926" s="5" t="s">
        <v>42</v>
      </c>
      <c r="E2926" s="16">
        <v>349142.72</v>
      </c>
      <c r="F2926" s="16">
        <v>282567.2</v>
      </c>
      <c r="G2926" s="8"/>
      <c r="H2926" s="9"/>
      <c r="I2926" s="9"/>
      <c r="J2926" s="17">
        <f>E2926-F2926</f>
        <v>66575.51999999996</v>
      </c>
      <c r="K2926" s="9">
        <f>260.26*12</f>
        <v>3123.12</v>
      </c>
      <c r="L2926" s="9"/>
      <c r="M2926" s="9"/>
    </row>
    <row r="2927" spans="1:13" ht="12.75">
      <c r="A2927" s="1" t="s">
        <v>13</v>
      </c>
      <c r="B2927" s="5" t="s">
        <v>39</v>
      </c>
      <c r="C2927" s="5" t="s">
        <v>75</v>
      </c>
      <c r="D2927" s="5" t="s">
        <v>43</v>
      </c>
      <c r="E2927" s="16">
        <v>3059.76</v>
      </c>
      <c r="F2927" s="16">
        <v>2619.96</v>
      </c>
      <c r="G2927" s="8"/>
      <c r="H2927" s="9"/>
      <c r="I2927" s="9"/>
      <c r="J2927" s="17">
        <f>E2927-F2927</f>
        <v>439.8000000000002</v>
      </c>
      <c r="K2927" s="9"/>
      <c r="L2927" s="9"/>
      <c r="M2927" s="9"/>
    </row>
    <row r="2928" spans="1:13" ht="12.75">
      <c r="A2928" s="1" t="s">
        <v>13</v>
      </c>
      <c r="B2928" s="5" t="s">
        <v>39</v>
      </c>
      <c r="C2928" s="5" t="s">
        <v>75</v>
      </c>
      <c r="D2928" s="5" t="s">
        <v>20</v>
      </c>
      <c r="E2928" s="16">
        <v>1963.14</v>
      </c>
      <c r="F2928" s="16">
        <v>1674.49</v>
      </c>
      <c r="G2928" s="8"/>
      <c r="H2928" s="9"/>
      <c r="I2928" s="9"/>
      <c r="J2928" s="17">
        <f>E2928-F2928</f>
        <v>288.6500000000001</v>
      </c>
      <c r="K2928" s="9"/>
      <c r="L2928" s="9"/>
      <c r="M2928" s="9"/>
    </row>
    <row r="2929" spans="1:13" ht="12.75">
      <c r="A2929" s="1" t="s">
        <v>13</v>
      </c>
      <c r="B2929" s="5" t="s">
        <v>39</v>
      </c>
      <c r="C2929" s="5" t="s">
        <v>75</v>
      </c>
      <c r="D2929" s="5" t="s">
        <v>21</v>
      </c>
      <c r="E2929" s="16">
        <v>183359.24</v>
      </c>
      <c r="F2929" s="16">
        <v>150398.48</v>
      </c>
      <c r="G2929" s="8"/>
      <c r="H2929" s="9"/>
      <c r="I2929" s="9"/>
      <c r="J2929" s="17">
        <f>E2929-F2929</f>
        <v>32960.75999999998</v>
      </c>
      <c r="K2929" s="9">
        <f>K2939</f>
        <v>4860</v>
      </c>
      <c r="L2929" s="9"/>
      <c r="M2929" s="9"/>
    </row>
    <row r="2930" spans="1:13" ht="12.75">
      <c r="A2930" s="1" t="s">
        <v>13</v>
      </c>
      <c r="B2930" s="5" t="s">
        <v>39</v>
      </c>
      <c r="C2930" s="5" t="s">
        <v>75</v>
      </c>
      <c r="D2930" s="5" t="s">
        <v>44</v>
      </c>
      <c r="E2930" s="16">
        <v>118518.05</v>
      </c>
      <c r="F2930" s="16">
        <v>95930.76</v>
      </c>
      <c r="G2930" s="8"/>
      <c r="H2930" s="9"/>
      <c r="I2930" s="9"/>
      <c r="J2930" s="17">
        <f>E2930-F2930</f>
        <v>22587.290000000008</v>
      </c>
      <c r="K2930" s="9">
        <f>K2926</f>
        <v>3123.12</v>
      </c>
      <c r="L2930" s="9">
        <f>K2929+K2930</f>
        <v>7983.12</v>
      </c>
      <c r="M2930" s="9"/>
    </row>
    <row r="2931" spans="1:13" ht="12.75">
      <c r="A2931" s="1" t="s">
        <v>13</v>
      </c>
      <c r="B2931" s="5" t="s">
        <v>39</v>
      </c>
      <c r="C2931" s="5" t="s">
        <v>75</v>
      </c>
      <c r="D2931" s="5" t="s">
        <v>22</v>
      </c>
      <c r="E2931" s="16">
        <v>9276.96</v>
      </c>
      <c r="F2931" s="16">
        <v>7954.15</v>
      </c>
      <c r="G2931" s="8"/>
      <c r="H2931" s="9"/>
      <c r="I2931" s="9"/>
      <c r="J2931" s="17">
        <f>E2931-F2931</f>
        <v>1322.8099999999995</v>
      </c>
      <c r="K2931" s="9"/>
      <c r="L2931" s="9"/>
      <c r="M2931" s="9"/>
    </row>
    <row r="2932" spans="1:13" ht="12.75">
      <c r="A2932" s="1" t="s">
        <v>13</v>
      </c>
      <c r="B2932" s="5" t="s">
        <v>39</v>
      </c>
      <c r="C2932" s="5" t="s">
        <v>75</v>
      </c>
      <c r="D2932" s="5" t="s">
        <v>23</v>
      </c>
      <c r="E2932" s="16">
        <v>40492.74</v>
      </c>
      <c r="F2932" s="16">
        <v>34744.95</v>
      </c>
      <c r="G2932" s="8"/>
      <c r="H2932" s="9"/>
      <c r="I2932" s="9"/>
      <c r="J2932" s="17">
        <f>E2932-F2932</f>
        <v>5747.790000000001</v>
      </c>
      <c r="K2932" s="9"/>
      <c r="L2932" s="9"/>
      <c r="M2932" s="9"/>
    </row>
    <row r="2933" spans="1:13" ht="12.75">
      <c r="A2933" s="1" t="s">
        <v>13</v>
      </c>
      <c r="B2933" s="5" t="s">
        <v>39</v>
      </c>
      <c r="C2933" s="5" t="s">
        <v>75</v>
      </c>
      <c r="D2933" s="5" t="s">
        <v>24</v>
      </c>
      <c r="E2933" s="16">
        <v>179.1</v>
      </c>
      <c r="F2933" s="16">
        <v>169.33</v>
      </c>
      <c r="G2933" s="8"/>
      <c r="H2933" s="9"/>
      <c r="I2933" s="9"/>
      <c r="J2933" s="17">
        <f>E2933-F2933</f>
        <v>9.769999999999982</v>
      </c>
      <c r="K2933" s="9"/>
      <c r="L2933" s="9"/>
      <c r="M2933" s="9"/>
    </row>
    <row r="2934" spans="1:13" ht="12.75">
      <c r="A2934" s="1" t="s">
        <v>13</v>
      </c>
      <c r="B2934" s="5" t="s">
        <v>39</v>
      </c>
      <c r="C2934" s="5" t="s">
        <v>75</v>
      </c>
      <c r="D2934" s="5" t="s">
        <v>25</v>
      </c>
      <c r="E2934" s="16">
        <v>173564.28</v>
      </c>
      <c r="F2934" s="16">
        <v>148942.8</v>
      </c>
      <c r="G2934" s="8"/>
      <c r="H2934" s="9"/>
      <c r="I2934" s="9"/>
      <c r="J2934" s="17">
        <f>E2934-F2934</f>
        <v>24621.48000000001</v>
      </c>
      <c r="K2934" s="9"/>
      <c r="L2934" s="9"/>
      <c r="M2934" s="9"/>
    </row>
    <row r="2935" spans="1:13" ht="12.75">
      <c r="A2935" s="1" t="s">
        <v>13</v>
      </c>
      <c r="B2935" s="5" t="s">
        <v>39</v>
      </c>
      <c r="C2935" s="5" t="s">
        <v>75</v>
      </c>
      <c r="D2935" s="10" t="s">
        <v>26</v>
      </c>
      <c r="E2935" s="11">
        <v>144666.36</v>
      </c>
      <c r="F2935" s="11">
        <v>124162.02</v>
      </c>
      <c r="G2935" s="8">
        <v>52278.7</v>
      </c>
      <c r="H2935" s="17">
        <f>E2935-G2935</f>
        <v>92387.65999999999</v>
      </c>
      <c r="I2935" s="9"/>
      <c r="J2935" s="17">
        <f>E2935-F2935</f>
        <v>20504.339999999982</v>
      </c>
      <c r="K2935" s="9"/>
      <c r="L2935" s="9"/>
      <c r="M2935" s="9"/>
    </row>
    <row r="2936" spans="1:13" ht="12.75">
      <c r="A2936" s="1" t="s">
        <v>13</v>
      </c>
      <c r="B2936" s="5" t="s">
        <v>39</v>
      </c>
      <c r="C2936" s="18" t="s">
        <v>75</v>
      </c>
      <c r="D2936" s="18" t="s">
        <v>28</v>
      </c>
      <c r="E2936" s="19">
        <v>128256.06</v>
      </c>
      <c r="F2936" s="19">
        <v>110038.09</v>
      </c>
      <c r="G2936" s="8"/>
      <c r="H2936" s="9"/>
      <c r="I2936" s="9"/>
      <c r="J2936" s="17">
        <f>E2936-F2936</f>
        <v>18217.97</v>
      </c>
      <c r="K2936" s="9"/>
      <c r="L2936" s="9"/>
      <c r="M2936" s="9"/>
    </row>
    <row r="2937" spans="1:13" ht="12.75">
      <c r="A2937" s="1" t="s">
        <v>13</v>
      </c>
      <c r="B2937" s="5" t="s">
        <v>39</v>
      </c>
      <c r="C2937" s="5" t="s">
        <v>75</v>
      </c>
      <c r="D2937" s="5" t="s">
        <v>54</v>
      </c>
      <c r="E2937" s="16">
        <v>64038.9</v>
      </c>
      <c r="F2937" s="16">
        <v>54949.89</v>
      </c>
      <c r="G2937" s="8"/>
      <c r="H2937" s="9"/>
      <c r="I2937" s="9"/>
      <c r="J2937" s="17">
        <f>E2937-F2937</f>
        <v>9089.010000000002</v>
      </c>
      <c r="K2937" s="9"/>
      <c r="L2937" s="9"/>
      <c r="M2937" s="9"/>
    </row>
    <row r="2938" spans="1:13" ht="12.75">
      <c r="A2938" s="1" t="s">
        <v>13</v>
      </c>
      <c r="B2938" s="5" t="s">
        <v>39</v>
      </c>
      <c r="C2938" s="5" t="s">
        <v>75</v>
      </c>
      <c r="D2938" s="5" t="s">
        <v>29</v>
      </c>
      <c r="E2938" s="16">
        <v>1314.18</v>
      </c>
      <c r="F2938" s="16">
        <v>1125.43</v>
      </c>
      <c r="G2938" s="8"/>
      <c r="H2938" s="9"/>
      <c r="I2938" s="9"/>
      <c r="J2938" s="17">
        <f>E2938-F2938</f>
        <v>188.75</v>
      </c>
      <c r="K2938" s="9"/>
      <c r="L2938" s="9"/>
      <c r="M2938" s="9"/>
    </row>
    <row r="2939" spans="1:13" ht="12.75">
      <c r="A2939" s="1" t="s">
        <v>13</v>
      </c>
      <c r="B2939" s="5" t="s">
        <v>39</v>
      </c>
      <c r="C2939" s="5" t="s">
        <v>75</v>
      </c>
      <c r="D2939" s="5" t="s">
        <v>30</v>
      </c>
      <c r="E2939" s="16">
        <v>108293.02</v>
      </c>
      <c r="F2939" s="16">
        <v>88831.73</v>
      </c>
      <c r="G2939" s="8"/>
      <c r="H2939" s="9"/>
      <c r="I2939" s="9"/>
      <c r="J2939" s="17">
        <f>E2939-F2939</f>
        <v>19461.290000000008</v>
      </c>
      <c r="K2939" s="9">
        <f>405*12</f>
        <v>4860</v>
      </c>
      <c r="L2939" s="9"/>
      <c r="M2939" s="9"/>
    </row>
    <row r="2940" spans="1:13" ht="12.75">
      <c r="A2940" s="1" t="s">
        <v>13</v>
      </c>
      <c r="B2940" s="5" t="s">
        <v>39</v>
      </c>
      <c r="C2940" s="5" t="s">
        <v>75</v>
      </c>
      <c r="D2940" s="5" t="s">
        <v>31</v>
      </c>
      <c r="E2940" s="16">
        <v>1333568.46</v>
      </c>
      <c r="F2940" s="16">
        <v>1143344.22</v>
      </c>
      <c r="G2940" s="8"/>
      <c r="H2940" s="9"/>
      <c r="I2940" s="9"/>
      <c r="J2940" s="17">
        <f>E2940-F2940</f>
        <v>190224.24</v>
      </c>
      <c r="K2940" s="9"/>
      <c r="L2940" s="9"/>
      <c r="M2940" s="9"/>
    </row>
    <row r="2941" spans="1:13" ht="12.75">
      <c r="A2941" s="1" t="s">
        <v>13</v>
      </c>
      <c r="B2941" s="5" t="s">
        <v>39</v>
      </c>
      <c r="C2941" s="5" t="s">
        <v>75</v>
      </c>
      <c r="D2941" s="5" t="s">
        <v>33</v>
      </c>
      <c r="E2941" s="16">
        <v>10346.28</v>
      </c>
      <c r="F2941" s="16">
        <v>8874.47</v>
      </c>
      <c r="G2941" s="8"/>
      <c r="H2941" s="9"/>
      <c r="I2941" s="9"/>
      <c r="J2941" s="17">
        <f>E2941-F2941</f>
        <v>1471.8100000000013</v>
      </c>
      <c r="K2941" s="9"/>
      <c r="L2941" s="9"/>
      <c r="M2941" s="9"/>
    </row>
    <row r="2942" spans="1:13" ht="12.75">
      <c r="A2942" s="1" t="s">
        <v>13</v>
      </c>
      <c r="B2942" s="5" t="s">
        <v>39</v>
      </c>
      <c r="C2942" s="5" t="s">
        <v>75</v>
      </c>
      <c r="D2942" s="5" t="s">
        <v>37</v>
      </c>
      <c r="E2942" s="16">
        <v>2789139.91</v>
      </c>
      <c r="F2942" s="16">
        <v>2358582.52</v>
      </c>
      <c r="G2942" s="8"/>
      <c r="H2942" s="9"/>
      <c r="I2942" s="9"/>
      <c r="J2942" s="17">
        <f>E2942-F2942</f>
        <v>430557.39000000013</v>
      </c>
      <c r="K2942" s="9"/>
      <c r="L2942" s="9"/>
      <c r="M2942" s="9"/>
    </row>
    <row r="2943" spans="2:13" ht="12.75">
      <c r="B2943" s="5"/>
      <c r="C2943" s="5"/>
      <c r="D2943" s="10" t="s">
        <v>38</v>
      </c>
      <c r="E2943" s="11">
        <f>E2919+E2920+E2921+E2922+E2923+E2924+E2925+E2928+E2931+E2932+E2933+E2934+E2937+E2941</f>
        <v>418962.06000000006</v>
      </c>
      <c r="F2943" s="11">
        <f>F2919+F2920+F2921+F2922+F2923+F2924+F2925+F2928+F2931+F2932+F2933+F2934+F2937+F2941</f>
        <v>359564.63</v>
      </c>
      <c r="G2943" s="8"/>
      <c r="H2943" s="9"/>
      <c r="I2943" s="9"/>
      <c r="J2943" s="17">
        <f>E2943-F2943</f>
        <v>59397.43000000005</v>
      </c>
      <c r="K2943" s="9"/>
      <c r="L2943" s="9"/>
      <c r="M2943" s="9"/>
    </row>
    <row r="2944" spans="2:13" ht="12.75">
      <c r="B2944" s="5"/>
      <c r="C2944" s="5"/>
      <c r="D2944" s="10" t="s">
        <v>51</v>
      </c>
      <c r="E2944" s="11">
        <f>E2943+E2936+E2935</f>
        <v>691884.4800000001</v>
      </c>
      <c r="F2944" s="11">
        <f>F2943+F2936+F2935</f>
        <v>593764.74</v>
      </c>
      <c r="G2944" s="8"/>
      <c r="H2944" s="9"/>
      <c r="I2944" s="9"/>
      <c r="J2944" s="17">
        <f>E2944-F2944</f>
        <v>98119.7400000001</v>
      </c>
      <c r="K2944" s="9"/>
      <c r="L2944" s="9"/>
      <c r="M2944" s="9"/>
    </row>
    <row r="2945" spans="1:13" ht="12.75">
      <c r="A2945" s="1" t="s">
        <v>13</v>
      </c>
      <c r="B2945" s="5" t="s">
        <v>39</v>
      </c>
      <c r="C2945" s="5" t="s">
        <v>76</v>
      </c>
      <c r="D2945" s="5" t="s">
        <v>16</v>
      </c>
      <c r="E2945" s="16">
        <v>95082.54</v>
      </c>
      <c r="F2945" s="16">
        <v>84907.79</v>
      </c>
      <c r="G2945" s="8"/>
      <c r="H2945" s="9"/>
      <c r="I2945" s="9"/>
      <c r="J2945" s="17">
        <f>E2945-F2945</f>
        <v>10174.75</v>
      </c>
      <c r="K2945" s="9"/>
      <c r="L2945" s="9"/>
      <c r="M2945" s="9"/>
    </row>
    <row r="2946" spans="1:13" ht="12.75">
      <c r="A2946" s="1" t="s">
        <v>13</v>
      </c>
      <c r="B2946" s="5" t="s">
        <v>39</v>
      </c>
      <c r="C2946" s="5" t="s">
        <v>76</v>
      </c>
      <c r="D2946" s="5" t="s">
        <v>41</v>
      </c>
      <c r="E2946" s="16">
        <v>4489.2</v>
      </c>
      <c r="F2946" s="16">
        <v>4048.32</v>
      </c>
      <c r="G2946" s="8"/>
      <c r="H2946" s="9"/>
      <c r="I2946" s="9"/>
      <c r="J2946" s="17">
        <f>E2946-F2946</f>
        <v>440.87999999999965</v>
      </c>
      <c r="K2946" s="9"/>
      <c r="L2946" s="9"/>
      <c r="M2946" s="9"/>
    </row>
    <row r="2947" spans="1:13" ht="12.75">
      <c r="A2947" s="1" t="s">
        <v>13</v>
      </c>
      <c r="B2947" s="5" t="s">
        <v>39</v>
      </c>
      <c r="C2947" s="5" t="s">
        <v>76</v>
      </c>
      <c r="D2947" s="5" t="s">
        <v>49</v>
      </c>
      <c r="E2947" s="16">
        <v>9068.16</v>
      </c>
      <c r="F2947" s="16">
        <v>8098.98</v>
      </c>
      <c r="G2947" s="8"/>
      <c r="H2947" s="9"/>
      <c r="I2947" s="9"/>
      <c r="J2947" s="17">
        <f>E2947-F2947</f>
        <v>969.1800000000003</v>
      </c>
      <c r="K2947" s="9"/>
      <c r="L2947" s="9"/>
      <c r="M2947" s="9"/>
    </row>
    <row r="2948" spans="1:13" ht="12.75">
      <c r="A2948" s="1" t="s">
        <v>13</v>
      </c>
      <c r="B2948" s="5" t="s">
        <v>39</v>
      </c>
      <c r="C2948" s="5" t="s">
        <v>76</v>
      </c>
      <c r="D2948" s="5" t="s">
        <v>50</v>
      </c>
      <c r="E2948" s="16">
        <v>518.52</v>
      </c>
      <c r="F2948" s="16">
        <v>464.42</v>
      </c>
      <c r="G2948" s="8"/>
      <c r="H2948" s="9"/>
      <c r="I2948" s="9"/>
      <c r="J2948" s="17">
        <f>E2948-F2948</f>
        <v>54.099999999999966</v>
      </c>
      <c r="K2948" s="9"/>
      <c r="L2948" s="9"/>
      <c r="M2948" s="9"/>
    </row>
    <row r="2949" spans="1:13" ht="12.75">
      <c r="A2949" s="1" t="s">
        <v>13</v>
      </c>
      <c r="B2949" s="5" t="s">
        <v>39</v>
      </c>
      <c r="C2949" s="5" t="s">
        <v>76</v>
      </c>
      <c r="D2949" s="5" t="s">
        <v>17</v>
      </c>
      <c r="E2949" s="16">
        <v>26167.26</v>
      </c>
      <c r="F2949" s="16">
        <v>23367.84</v>
      </c>
      <c r="G2949" s="8"/>
      <c r="H2949" s="9"/>
      <c r="I2949" s="9"/>
      <c r="J2949" s="17">
        <f>E2949-F2949</f>
        <v>2799.4199999999983</v>
      </c>
      <c r="K2949" s="9"/>
      <c r="L2949" s="9"/>
      <c r="M2949" s="9"/>
    </row>
    <row r="2950" spans="1:13" ht="12.75">
      <c r="A2950" s="1" t="s">
        <v>13</v>
      </c>
      <c r="B2950" s="5" t="s">
        <v>39</v>
      </c>
      <c r="C2950" s="5" t="s">
        <v>76</v>
      </c>
      <c r="D2950" s="5" t="s">
        <v>18</v>
      </c>
      <c r="E2950" s="16">
        <v>25131.12</v>
      </c>
      <c r="F2950" s="16">
        <v>22439.72</v>
      </c>
      <c r="G2950" s="8"/>
      <c r="H2950" s="9"/>
      <c r="I2950" s="9"/>
      <c r="J2950" s="17">
        <f>E2950-F2950</f>
        <v>2691.399999999998</v>
      </c>
      <c r="K2950" s="9"/>
      <c r="L2950" s="9"/>
      <c r="M2950" s="9"/>
    </row>
    <row r="2951" spans="1:13" ht="12.75">
      <c r="A2951" s="1" t="s">
        <v>13</v>
      </c>
      <c r="B2951" s="5" t="s">
        <v>39</v>
      </c>
      <c r="C2951" s="5" t="s">
        <v>76</v>
      </c>
      <c r="D2951" s="5" t="s">
        <v>19</v>
      </c>
      <c r="E2951" s="16">
        <v>12176.4</v>
      </c>
      <c r="F2951" s="16">
        <v>10883.25</v>
      </c>
      <c r="G2951" s="8"/>
      <c r="H2951" s="9"/>
      <c r="I2951" s="9"/>
      <c r="J2951" s="17">
        <f>E2951-F2951</f>
        <v>1293.1499999999996</v>
      </c>
      <c r="K2951" s="9"/>
      <c r="L2951" s="9"/>
      <c r="M2951" s="9"/>
    </row>
    <row r="2952" spans="1:13" ht="12.75">
      <c r="A2952" s="1" t="s">
        <v>13</v>
      </c>
      <c r="B2952" s="5" t="s">
        <v>39</v>
      </c>
      <c r="C2952" s="5" t="s">
        <v>76</v>
      </c>
      <c r="D2952" s="5" t="s">
        <v>42</v>
      </c>
      <c r="E2952" s="16">
        <v>560191.49</v>
      </c>
      <c r="F2952" s="16">
        <v>481892.42</v>
      </c>
      <c r="G2952" s="8"/>
      <c r="H2952" s="9"/>
      <c r="I2952" s="9"/>
      <c r="J2952" s="17">
        <f>E2952-F2952</f>
        <v>78299.07</v>
      </c>
      <c r="K2952" s="9">
        <f>410.32*12</f>
        <v>4923.84</v>
      </c>
      <c r="L2952" s="9"/>
      <c r="M2952" s="9"/>
    </row>
    <row r="2953" spans="1:13" ht="12.75">
      <c r="A2953" s="1" t="s">
        <v>13</v>
      </c>
      <c r="B2953" s="5" t="s">
        <v>39</v>
      </c>
      <c r="C2953" s="5" t="s">
        <v>76</v>
      </c>
      <c r="D2953" s="5" t="s">
        <v>43</v>
      </c>
      <c r="E2953" s="16">
        <v>4074.54</v>
      </c>
      <c r="F2953" s="16">
        <v>3630.14</v>
      </c>
      <c r="G2953" s="8"/>
      <c r="H2953" s="9"/>
      <c r="I2953" s="9"/>
      <c r="J2953" s="17">
        <f>E2953-F2953</f>
        <v>444.4000000000001</v>
      </c>
      <c r="K2953" s="9"/>
      <c r="L2953" s="9"/>
      <c r="M2953" s="9"/>
    </row>
    <row r="2954" spans="1:13" ht="12.75">
      <c r="A2954" s="1" t="s">
        <v>13</v>
      </c>
      <c r="B2954" s="5" t="s">
        <v>39</v>
      </c>
      <c r="C2954" s="5" t="s">
        <v>76</v>
      </c>
      <c r="D2954" s="5" t="s">
        <v>20</v>
      </c>
      <c r="E2954" s="16">
        <v>2851.62</v>
      </c>
      <c r="F2954" s="16">
        <v>2530.53</v>
      </c>
      <c r="G2954" s="8"/>
      <c r="H2954" s="9"/>
      <c r="I2954" s="9"/>
      <c r="J2954" s="17">
        <f>E2954-F2954</f>
        <v>321.0899999999997</v>
      </c>
      <c r="K2954" s="9"/>
      <c r="L2954" s="9"/>
      <c r="M2954" s="9"/>
    </row>
    <row r="2955" spans="1:13" ht="12.75">
      <c r="A2955" s="1" t="s">
        <v>13</v>
      </c>
      <c r="B2955" s="5" t="s">
        <v>39</v>
      </c>
      <c r="C2955" s="5" t="s">
        <v>76</v>
      </c>
      <c r="D2955" s="5" t="s">
        <v>21</v>
      </c>
      <c r="E2955" s="16">
        <v>315746.32</v>
      </c>
      <c r="F2955" s="16">
        <v>272682.44</v>
      </c>
      <c r="G2955" s="8"/>
      <c r="H2955" s="9"/>
      <c r="I2955" s="9"/>
      <c r="J2955" s="17">
        <f>E2955-F2955</f>
        <v>43063.880000000005</v>
      </c>
      <c r="K2955" s="9">
        <f>K2965</f>
        <v>8019.12</v>
      </c>
      <c r="L2955" s="9"/>
      <c r="M2955" s="9"/>
    </row>
    <row r="2956" spans="1:13" ht="12.75">
      <c r="A2956" s="1" t="s">
        <v>13</v>
      </c>
      <c r="B2956" s="5" t="s">
        <v>39</v>
      </c>
      <c r="C2956" s="5" t="s">
        <v>76</v>
      </c>
      <c r="D2956" s="5" t="s">
        <v>44</v>
      </c>
      <c r="E2956" s="16">
        <v>195718.79</v>
      </c>
      <c r="F2956" s="16">
        <v>168677.55</v>
      </c>
      <c r="G2956" s="8"/>
      <c r="H2956" s="9"/>
      <c r="I2956" s="9"/>
      <c r="J2956" s="17">
        <f>E2956-F2956</f>
        <v>27041.24000000002</v>
      </c>
      <c r="K2956" s="9">
        <f>K2952</f>
        <v>4923.84</v>
      </c>
      <c r="L2956" s="9">
        <f>K2955+K2956</f>
        <v>12942.96</v>
      </c>
      <c r="M2956" s="9"/>
    </row>
    <row r="2957" spans="1:13" ht="12.75">
      <c r="A2957" s="1" t="s">
        <v>13</v>
      </c>
      <c r="B2957" s="5" t="s">
        <v>39</v>
      </c>
      <c r="C2957" s="5" t="s">
        <v>76</v>
      </c>
      <c r="D2957" s="5" t="s">
        <v>22</v>
      </c>
      <c r="E2957" s="16">
        <v>13473.9</v>
      </c>
      <c r="F2957" s="16">
        <v>12021.59</v>
      </c>
      <c r="G2957" s="8"/>
      <c r="H2957" s="9"/>
      <c r="I2957" s="9"/>
      <c r="J2957" s="17">
        <f>E2957-F2957</f>
        <v>1452.3099999999995</v>
      </c>
      <c r="K2957" s="9"/>
      <c r="L2957" s="9"/>
      <c r="M2957" s="9"/>
    </row>
    <row r="2958" spans="1:13" ht="12.75">
      <c r="A2958" s="1" t="s">
        <v>13</v>
      </c>
      <c r="B2958" s="5" t="s">
        <v>39</v>
      </c>
      <c r="C2958" s="5" t="s">
        <v>76</v>
      </c>
      <c r="D2958" s="5" t="s">
        <v>23</v>
      </c>
      <c r="E2958" s="16">
        <v>58811.52</v>
      </c>
      <c r="F2958" s="16">
        <v>52513.4</v>
      </c>
      <c r="G2958" s="8"/>
      <c r="H2958" s="9"/>
      <c r="I2958" s="9"/>
      <c r="J2958" s="17">
        <f>E2958-F2958</f>
        <v>6298.119999999995</v>
      </c>
      <c r="K2958" s="9"/>
      <c r="L2958" s="9"/>
      <c r="M2958" s="9"/>
    </row>
    <row r="2959" spans="1:13" ht="12.75">
      <c r="A2959" s="1" t="s">
        <v>13</v>
      </c>
      <c r="B2959" s="5" t="s">
        <v>39</v>
      </c>
      <c r="C2959" s="5" t="s">
        <v>76</v>
      </c>
      <c r="D2959" s="5" t="s">
        <v>24</v>
      </c>
      <c r="E2959" s="16">
        <v>259.26</v>
      </c>
      <c r="F2959" s="16">
        <v>257.8</v>
      </c>
      <c r="G2959" s="8"/>
      <c r="H2959" s="9"/>
      <c r="I2959" s="9"/>
      <c r="J2959" s="17">
        <f>E2959-F2959</f>
        <v>1.4599999999999795</v>
      </c>
      <c r="K2959" s="9"/>
      <c r="L2959" s="9"/>
      <c r="M2959" s="9"/>
    </row>
    <row r="2960" spans="1:13" ht="12.75">
      <c r="A2960" s="1" t="s">
        <v>13</v>
      </c>
      <c r="B2960" s="5" t="s">
        <v>39</v>
      </c>
      <c r="C2960" s="5" t="s">
        <v>76</v>
      </c>
      <c r="D2960" s="5" t="s">
        <v>25</v>
      </c>
      <c r="E2960" s="16">
        <v>252085.02</v>
      </c>
      <c r="F2960" s="16">
        <v>225113.51</v>
      </c>
      <c r="G2960" s="8"/>
      <c r="H2960" s="9"/>
      <c r="I2960" s="9"/>
      <c r="J2960" s="17">
        <f>E2960-F2960</f>
        <v>26971.50999999998</v>
      </c>
      <c r="K2960" s="9"/>
      <c r="L2960" s="9"/>
      <c r="M2960" s="9"/>
    </row>
    <row r="2961" spans="1:13" ht="12.75">
      <c r="A2961" s="1" t="s">
        <v>13</v>
      </c>
      <c r="B2961" s="5" t="s">
        <v>39</v>
      </c>
      <c r="C2961" s="5" t="s">
        <v>76</v>
      </c>
      <c r="D2961" s="10" t="s">
        <v>26</v>
      </c>
      <c r="E2961" s="11">
        <v>210113.88</v>
      </c>
      <c r="F2961" s="11">
        <v>187660.99</v>
      </c>
      <c r="G2961" s="8">
        <v>502492.55</v>
      </c>
      <c r="H2961" s="17">
        <f>E2961-G2961</f>
        <v>-292378.67</v>
      </c>
      <c r="I2961" s="9"/>
      <c r="J2961" s="17">
        <f>E2961-F2961</f>
        <v>22452.890000000014</v>
      </c>
      <c r="K2961" s="9"/>
      <c r="L2961" s="9"/>
      <c r="M2961" s="9"/>
    </row>
    <row r="2962" spans="1:13" ht="12.75">
      <c r="A2962" s="1" t="s">
        <v>13</v>
      </c>
      <c r="B2962" s="5" t="s">
        <v>39</v>
      </c>
      <c r="C2962" s="18" t="s">
        <v>76</v>
      </c>
      <c r="D2962" s="18" t="s">
        <v>28</v>
      </c>
      <c r="E2962" s="19">
        <v>186278.7</v>
      </c>
      <c r="F2962" s="19">
        <v>166310.51</v>
      </c>
      <c r="G2962" s="8"/>
      <c r="H2962" s="9"/>
      <c r="I2962" s="9"/>
      <c r="J2962" s="17">
        <f>E2962-F2962</f>
        <v>19968.190000000002</v>
      </c>
      <c r="K2962" s="9"/>
      <c r="L2962" s="9"/>
      <c r="M2962" s="9"/>
    </row>
    <row r="2963" spans="1:13" ht="12.75">
      <c r="A2963" s="1" t="s">
        <v>13</v>
      </c>
      <c r="B2963" s="5" t="s">
        <v>39</v>
      </c>
      <c r="C2963" s="5" t="s">
        <v>76</v>
      </c>
      <c r="D2963" s="5" t="s">
        <v>54</v>
      </c>
      <c r="E2963" s="16">
        <v>93010.74</v>
      </c>
      <c r="F2963" s="16">
        <v>83051.89</v>
      </c>
      <c r="G2963" s="8"/>
      <c r="H2963" s="9"/>
      <c r="I2963" s="9"/>
      <c r="J2963" s="17">
        <f>E2963-F2963</f>
        <v>9958.850000000006</v>
      </c>
      <c r="K2963" s="9"/>
      <c r="L2963" s="9"/>
      <c r="M2963" s="9"/>
    </row>
    <row r="2964" spans="1:13" ht="12.75">
      <c r="A2964" s="1" t="s">
        <v>13</v>
      </c>
      <c r="B2964" s="5" t="s">
        <v>39</v>
      </c>
      <c r="C2964" s="5" t="s">
        <v>76</v>
      </c>
      <c r="D2964" s="5" t="s">
        <v>29</v>
      </c>
      <c r="E2964" s="16">
        <v>1750.32</v>
      </c>
      <c r="F2964" s="16">
        <v>1559.75</v>
      </c>
      <c r="G2964" s="8"/>
      <c r="H2964" s="9"/>
      <c r="I2964" s="9"/>
      <c r="J2964" s="17">
        <f>E2964-F2964</f>
        <v>190.56999999999994</v>
      </c>
      <c r="K2964" s="9"/>
      <c r="L2964" s="9"/>
      <c r="M2964" s="9"/>
    </row>
    <row r="2965" spans="1:13" ht="12.75">
      <c r="A2965" s="1" t="s">
        <v>13</v>
      </c>
      <c r="B2965" s="5" t="s">
        <v>39</v>
      </c>
      <c r="C2965" s="5" t="s">
        <v>76</v>
      </c>
      <c r="D2965" s="5" t="s">
        <v>30</v>
      </c>
      <c r="E2965" s="16">
        <v>186481.36</v>
      </c>
      <c r="F2965" s="16">
        <v>161157.5</v>
      </c>
      <c r="G2965" s="8"/>
      <c r="H2965" s="9"/>
      <c r="I2965" s="9"/>
      <c r="J2965" s="17">
        <f>E2965-F2965</f>
        <v>25323.859999999986</v>
      </c>
      <c r="K2965" s="9">
        <f>668.26*12</f>
        <v>8019.12</v>
      </c>
      <c r="L2965" s="9"/>
      <c r="M2965" s="9"/>
    </row>
    <row r="2966" spans="1:13" ht="12.75">
      <c r="A2966" s="1" t="s">
        <v>13</v>
      </c>
      <c r="B2966" s="5" t="s">
        <v>39</v>
      </c>
      <c r="C2966" s="5" t="s">
        <v>76</v>
      </c>
      <c r="D2966" s="5" t="s">
        <v>31</v>
      </c>
      <c r="E2966" s="16">
        <v>1914094.86</v>
      </c>
      <c r="F2966" s="16">
        <v>1711418.36</v>
      </c>
      <c r="G2966" s="8"/>
      <c r="H2966" s="9"/>
      <c r="I2966" s="9"/>
      <c r="J2966" s="17">
        <f>E2966-F2966</f>
        <v>202676.5</v>
      </c>
      <c r="K2966" s="9"/>
      <c r="L2966" s="9"/>
      <c r="M2966" s="9"/>
    </row>
    <row r="2967" spans="1:13" ht="12.75">
      <c r="A2967" s="1" t="s">
        <v>13</v>
      </c>
      <c r="B2967" s="5" t="s">
        <v>39</v>
      </c>
      <c r="C2967" s="5" t="s">
        <v>76</v>
      </c>
      <c r="D2967" s="5" t="s">
        <v>33</v>
      </c>
      <c r="E2967" s="16">
        <v>15026.64</v>
      </c>
      <c r="F2967" s="16">
        <v>13412.39</v>
      </c>
      <c r="G2967" s="8"/>
      <c r="H2967" s="9"/>
      <c r="I2967" s="9"/>
      <c r="J2967" s="17">
        <f>E2967-F2967</f>
        <v>1614.25</v>
      </c>
      <c r="K2967" s="9"/>
      <c r="L2967" s="9"/>
      <c r="M2967" s="9"/>
    </row>
    <row r="2968" spans="1:13" ht="12.75">
      <c r="A2968" s="1" t="s">
        <v>13</v>
      </c>
      <c r="B2968" s="5" t="s">
        <v>39</v>
      </c>
      <c r="C2968" s="5" t="s">
        <v>76</v>
      </c>
      <c r="D2968" s="5" t="s">
        <v>37</v>
      </c>
      <c r="E2968" s="16">
        <v>4182602.16</v>
      </c>
      <c r="F2968" s="16">
        <v>3698101.09</v>
      </c>
      <c r="G2968" s="8"/>
      <c r="H2968" s="9"/>
      <c r="I2968" s="9"/>
      <c r="J2968" s="17">
        <f>E2968-F2968</f>
        <v>484501.0700000003</v>
      </c>
      <c r="K2968" s="9"/>
      <c r="L2968" s="9"/>
      <c r="M2968" s="9"/>
    </row>
    <row r="2969" spans="2:13" ht="12.75">
      <c r="B2969" s="5"/>
      <c r="C2969" s="5"/>
      <c r="D2969" s="10" t="s">
        <v>38</v>
      </c>
      <c r="E2969" s="11">
        <f>E2945+E2946+E2947+E2948+E2949+E2950+E2951+E2954+E2957+E2958+E2959+E2960+E2963+E2967</f>
        <v>608151.9</v>
      </c>
      <c r="F2969" s="11">
        <f>F2945+F2946+F2947+F2948+F2949+F2950+F2951+F2954+F2957+F2958+F2959+F2960+F2963+F2967</f>
        <v>543111.43</v>
      </c>
      <c r="G2969" s="8"/>
      <c r="H2969" s="9"/>
      <c r="I2969" s="9"/>
      <c r="J2969" s="17">
        <f>E2969-F2969</f>
        <v>65040.46999999997</v>
      </c>
      <c r="K2969" s="9"/>
      <c r="L2969" s="9"/>
      <c r="M2969" s="9"/>
    </row>
    <row r="2970" spans="2:13" ht="12.75">
      <c r="B2970" s="5"/>
      <c r="C2970" s="5"/>
      <c r="D2970" s="10" t="s">
        <v>51</v>
      </c>
      <c r="E2970" s="11">
        <f>E2969+E2962+E2961</f>
        <v>1004544.4800000001</v>
      </c>
      <c r="F2970" s="11">
        <f>F2969+F2962+F2961</f>
        <v>897082.93</v>
      </c>
      <c r="G2970" s="8"/>
      <c r="H2970" s="9"/>
      <c r="I2970" s="9"/>
      <c r="J2970" s="17">
        <f>E2970-F2970</f>
        <v>107461.55000000005</v>
      </c>
      <c r="K2970" s="9"/>
      <c r="L2970" s="9"/>
      <c r="M2970" s="9"/>
    </row>
    <row r="2971" spans="1:13" ht="12.75">
      <c r="A2971" s="1" t="s">
        <v>13</v>
      </c>
      <c r="B2971" s="5" t="s">
        <v>39</v>
      </c>
      <c r="C2971" s="5" t="s">
        <v>77</v>
      </c>
      <c r="D2971" s="5" t="s">
        <v>16</v>
      </c>
      <c r="E2971" s="16">
        <v>62076.54</v>
      </c>
      <c r="F2971" s="16">
        <v>54316.67</v>
      </c>
      <c r="G2971" s="8"/>
      <c r="H2971" s="9"/>
      <c r="I2971" s="9"/>
      <c r="J2971" s="17">
        <f>E2971-F2971</f>
        <v>7759.870000000003</v>
      </c>
      <c r="K2971" s="9"/>
      <c r="L2971" s="9"/>
      <c r="M2971" s="9"/>
    </row>
    <row r="2972" spans="1:13" ht="12.75">
      <c r="A2972" s="1" t="s">
        <v>13</v>
      </c>
      <c r="B2972" s="5" t="s">
        <v>39</v>
      </c>
      <c r="C2972" s="5" t="s">
        <v>77</v>
      </c>
      <c r="D2972" s="5" t="s">
        <v>41</v>
      </c>
      <c r="E2972" s="16">
        <v>3219.84</v>
      </c>
      <c r="F2972" s="16">
        <v>2792.39</v>
      </c>
      <c r="G2972" s="8"/>
      <c r="H2972" s="9"/>
      <c r="I2972" s="9"/>
      <c r="J2972" s="17">
        <f>E2972-F2972</f>
        <v>427.4500000000003</v>
      </c>
      <c r="K2972" s="9"/>
      <c r="L2972" s="9"/>
      <c r="M2972" s="9"/>
    </row>
    <row r="2973" spans="1:13" ht="12.75">
      <c r="A2973" s="1" t="s">
        <v>13</v>
      </c>
      <c r="B2973" s="5" t="s">
        <v>39</v>
      </c>
      <c r="C2973" s="5" t="s">
        <v>77</v>
      </c>
      <c r="D2973" s="5" t="s">
        <v>49</v>
      </c>
      <c r="E2973" s="16">
        <v>5920.2</v>
      </c>
      <c r="F2973" s="16">
        <v>5181.01</v>
      </c>
      <c r="G2973" s="8"/>
      <c r="H2973" s="9"/>
      <c r="I2973" s="9"/>
      <c r="J2973" s="17">
        <f>E2973-F2973</f>
        <v>739.1899999999996</v>
      </c>
      <c r="K2973" s="9"/>
      <c r="L2973" s="9"/>
      <c r="M2973" s="9"/>
    </row>
    <row r="2974" spans="1:13" ht="12.75">
      <c r="A2974" s="1" t="s">
        <v>13</v>
      </c>
      <c r="B2974" s="5" t="s">
        <v>39</v>
      </c>
      <c r="C2974" s="5" t="s">
        <v>77</v>
      </c>
      <c r="D2974" s="5" t="s">
        <v>50</v>
      </c>
      <c r="E2974" s="16">
        <v>338.76</v>
      </c>
      <c r="F2974" s="16">
        <v>297.4</v>
      </c>
      <c r="G2974" s="8"/>
      <c r="H2974" s="9"/>
      <c r="I2974" s="9"/>
      <c r="J2974" s="17">
        <f>E2974-F2974</f>
        <v>41.360000000000014</v>
      </c>
      <c r="K2974" s="9"/>
      <c r="L2974" s="9"/>
      <c r="M2974" s="9"/>
    </row>
    <row r="2975" spans="1:13" ht="12.75">
      <c r="A2975" s="1" t="s">
        <v>13</v>
      </c>
      <c r="B2975" s="5" t="s">
        <v>39</v>
      </c>
      <c r="C2975" s="5" t="s">
        <v>77</v>
      </c>
      <c r="D2975" s="5" t="s">
        <v>17</v>
      </c>
      <c r="E2975" s="16">
        <v>17083.68</v>
      </c>
      <c r="F2975" s="16">
        <v>14948.54</v>
      </c>
      <c r="G2975" s="8"/>
      <c r="H2975" s="9"/>
      <c r="I2975" s="9"/>
      <c r="J2975" s="17">
        <f>E2975-F2975</f>
        <v>2135.1399999999994</v>
      </c>
      <c r="K2975" s="9"/>
      <c r="L2975" s="9"/>
      <c r="M2975" s="9"/>
    </row>
    <row r="2976" spans="1:13" ht="12.75">
      <c r="A2976" s="1" t="s">
        <v>13</v>
      </c>
      <c r="B2976" s="5" t="s">
        <v>39</v>
      </c>
      <c r="C2976" s="5" t="s">
        <v>77</v>
      </c>
      <c r="D2976" s="5" t="s">
        <v>18</v>
      </c>
      <c r="E2976" s="16">
        <v>16407.24</v>
      </c>
      <c r="F2976" s="16">
        <v>14354.72</v>
      </c>
      <c r="G2976" s="8"/>
      <c r="H2976" s="9"/>
      <c r="I2976" s="9"/>
      <c r="J2976" s="17">
        <f>E2976-F2976</f>
        <v>2052.5200000000023</v>
      </c>
      <c r="K2976" s="9"/>
      <c r="L2976" s="9"/>
      <c r="M2976" s="9"/>
    </row>
    <row r="2977" spans="1:13" ht="12.75">
      <c r="A2977" s="1" t="s">
        <v>13</v>
      </c>
      <c r="B2977" s="5" t="s">
        <v>39</v>
      </c>
      <c r="C2977" s="5" t="s">
        <v>77</v>
      </c>
      <c r="D2977" s="5" t="s">
        <v>19</v>
      </c>
      <c r="E2977" s="16">
        <v>7949.76</v>
      </c>
      <c r="F2977" s="16">
        <v>6962.8</v>
      </c>
      <c r="G2977" s="8"/>
      <c r="H2977" s="9"/>
      <c r="I2977" s="9"/>
      <c r="J2977" s="17">
        <f>E2977-F2977</f>
        <v>986.96</v>
      </c>
      <c r="K2977" s="9"/>
      <c r="L2977" s="9"/>
      <c r="M2977" s="9"/>
    </row>
    <row r="2978" spans="1:13" ht="12.75">
      <c r="A2978" s="1" t="s">
        <v>13</v>
      </c>
      <c r="B2978" s="5" t="s">
        <v>39</v>
      </c>
      <c r="C2978" s="5" t="s">
        <v>77</v>
      </c>
      <c r="D2978" s="5" t="s">
        <v>42</v>
      </c>
      <c r="E2978" s="16">
        <v>340333.01</v>
      </c>
      <c r="F2978" s="16">
        <v>284720.48</v>
      </c>
      <c r="G2978" s="8"/>
      <c r="H2978" s="9"/>
      <c r="I2978" s="9"/>
      <c r="J2978" s="17">
        <f>E2978-F2978</f>
        <v>55612.53000000003</v>
      </c>
      <c r="K2978" s="9">
        <f>268.02*12</f>
        <v>3216.24</v>
      </c>
      <c r="L2978" s="9"/>
      <c r="M2978" s="9"/>
    </row>
    <row r="2979" spans="1:13" ht="12.75">
      <c r="A2979" s="1" t="s">
        <v>13</v>
      </c>
      <c r="B2979" s="5" t="s">
        <v>39</v>
      </c>
      <c r="C2979" s="5" t="s">
        <v>77</v>
      </c>
      <c r="D2979" s="5" t="s">
        <v>43</v>
      </c>
      <c r="E2979" s="16">
        <v>2518.44</v>
      </c>
      <c r="F2979" s="16">
        <v>2198.18</v>
      </c>
      <c r="G2979" s="8"/>
      <c r="H2979" s="9"/>
      <c r="I2979" s="9"/>
      <c r="J2979" s="17">
        <f>E2979-F2979</f>
        <v>320.2600000000002</v>
      </c>
      <c r="K2979" s="9"/>
      <c r="L2979" s="9"/>
      <c r="M2979" s="9"/>
    </row>
    <row r="2980" spans="1:13" ht="12.75">
      <c r="A2980" s="1" t="s">
        <v>13</v>
      </c>
      <c r="B2980" s="5" t="s">
        <v>39</v>
      </c>
      <c r="C2980" s="5" t="s">
        <v>77</v>
      </c>
      <c r="D2980" s="5" t="s">
        <v>20</v>
      </c>
      <c r="E2980" s="16">
        <v>1861.38</v>
      </c>
      <c r="F2980" s="16">
        <v>1617.66</v>
      </c>
      <c r="G2980" s="8"/>
      <c r="H2980" s="9"/>
      <c r="I2980" s="9"/>
      <c r="J2980" s="17">
        <f>E2980-F2980</f>
        <v>243.72000000000003</v>
      </c>
      <c r="K2980" s="9"/>
      <c r="L2980" s="9"/>
      <c r="M2980" s="9"/>
    </row>
    <row r="2981" spans="1:13" ht="12.75">
      <c r="A2981" s="1" t="s">
        <v>13</v>
      </c>
      <c r="B2981" s="5" t="s">
        <v>39</v>
      </c>
      <c r="C2981" s="5" t="s">
        <v>77</v>
      </c>
      <c r="D2981" s="5" t="s">
        <v>21</v>
      </c>
      <c r="E2981" s="16">
        <v>165776.74</v>
      </c>
      <c r="F2981" s="16">
        <v>139539.81</v>
      </c>
      <c r="G2981" s="8"/>
      <c r="H2981" s="9"/>
      <c r="I2981" s="9"/>
      <c r="J2981" s="17">
        <f>E2981-F2981</f>
        <v>26236.929999999993</v>
      </c>
      <c r="K2981" s="9">
        <f>K2991</f>
        <v>4356.36</v>
      </c>
      <c r="L2981" s="9"/>
      <c r="M2981" s="9"/>
    </row>
    <row r="2982" spans="1:13" ht="12.75">
      <c r="A2982" s="1" t="s">
        <v>13</v>
      </c>
      <c r="B2982" s="5" t="s">
        <v>39</v>
      </c>
      <c r="C2982" s="5" t="s">
        <v>77</v>
      </c>
      <c r="D2982" s="5" t="s">
        <v>44</v>
      </c>
      <c r="E2982" s="16">
        <v>115529.41</v>
      </c>
      <c r="F2982" s="16">
        <v>96776.27</v>
      </c>
      <c r="G2982" s="8"/>
      <c r="H2982" s="9"/>
      <c r="I2982" s="9"/>
      <c r="J2982" s="17">
        <f>E2982-F2982</f>
        <v>18753.14</v>
      </c>
      <c r="K2982" s="9">
        <f>K2978</f>
        <v>3216.24</v>
      </c>
      <c r="L2982" s="9">
        <f>K2981+K2982</f>
        <v>7572.599999999999</v>
      </c>
      <c r="M2982" s="9"/>
    </row>
    <row r="2983" spans="1:13" ht="12.75">
      <c r="A2983" s="1" t="s">
        <v>13</v>
      </c>
      <c r="B2983" s="5" t="s">
        <v>39</v>
      </c>
      <c r="C2983" s="5" t="s">
        <v>77</v>
      </c>
      <c r="D2983" s="5" t="s">
        <v>22</v>
      </c>
      <c r="E2983" s="16">
        <v>8796.24</v>
      </c>
      <c r="F2983" s="16">
        <v>7689.42</v>
      </c>
      <c r="G2983" s="8"/>
      <c r="H2983" s="9"/>
      <c r="I2983" s="9"/>
      <c r="J2983" s="17">
        <f>E2983-F2983</f>
        <v>1106.8199999999997</v>
      </c>
      <c r="K2983" s="9"/>
      <c r="L2983" s="9"/>
      <c r="M2983" s="9"/>
    </row>
    <row r="2984" spans="1:13" ht="12.75">
      <c r="A2984" s="1" t="s">
        <v>13</v>
      </c>
      <c r="B2984" s="5" t="s">
        <v>39</v>
      </c>
      <c r="C2984" s="5" t="s">
        <v>77</v>
      </c>
      <c r="D2984" s="5" t="s">
        <v>23</v>
      </c>
      <c r="E2984" s="16">
        <v>38396.22</v>
      </c>
      <c r="F2984" s="16">
        <v>33593.24</v>
      </c>
      <c r="G2984" s="8"/>
      <c r="H2984" s="9"/>
      <c r="I2984" s="9"/>
      <c r="J2984" s="17">
        <f>E2984-F2984</f>
        <v>4802.980000000003</v>
      </c>
      <c r="K2984" s="9"/>
      <c r="L2984" s="9"/>
      <c r="M2984" s="9"/>
    </row>
    <row r="2985" spans="1:13" ht="12.75">
      <c r="A2985" s="1" t="s">
        <v>13</v>
      </c>
      <c r="B2985" s="5" t="s">
        <v>39</v>
      </c>
      <c r="C2985" s="5" t="s">
        <v>77</v>
      </c>
      <c r="D2985" s="5" t="s">
        <v>24</v>
      </c>
      <c r="E2985" s="16">
        <v>169.38</v>
      </c>
      <c r="F2985" s="16">
        <v>165.27</v>
      </c>
      <c r="G2985" s="8"/>
      <c r="H2985" s="9"/>
      <c r="I2985" s="9"/>
      <c r="J2985" s="17">
        <f>E2985-F2985</f>
        <v>4.109999999999985</v>
      </c>
      <c r="K2985" s="9"/>
      <c r="L2985" s="9"/>
      <c r="M2985" s="9"/>
    </row>
    <row r="2986" spans="1:13" ht="12.75">
      <c r="A2986" s="1" t="s">
        <v>13</v>
      </c>
      <c r="B2986" s="5" t="s">
        <v>39</v>
      </c>
      <c r="C2986" s="5" t="s">
        <v>77</v>
      </c>
      <c r="D2986" s="5" t="s">
        <v>25</v>
      </c>
      <c r="E2986" s="16">
        <v>164579.28</v>
      </c>
      <c r="F2986" s="16">
        <v>144008.73</v>
      </c>
      <c r="G2986" s="8"/>
      <c r="H2986" s="9"/>
      <c r="I2986" s="9"/>
      <c r="J2986" s="17">
        <f>E2986-F2986</f>
        <v>20570.54999999999</v>
      </c>
      <c r="K2986" s="9"/>
      <c r="L2986" s="9"/>
      <c r="M2986" s="9"/>
    </row>
    <row r="2987" spans="1:13" ht="12.75">
      <c r="A2987" s="1" t="s">
        <v>13</v>
      </c>
      <c r="B2987" s="5" t="s">
        <v>39</v>
      </c>
      <c r="C2987" s="5" t="s">
        <v>77</v>
      </c>
      <c r="D2987" s="10" t="s">
        <v>26</v>
      </c>
      <c r="E2987" s="11">
        <v>137177.28</v>
      </c>
      <c r="F2987" s="11">
        <v>120051.03</v>
      </c>
      <c r="G2987" s="8">
        <v>229327.36</v>
      </c>
      <c r="H2987" s="17">
        <f>E2987-G2987</f>
        <v>-92150.07999999999</v>
      </c>
      <c r="I2987" s="9"/>
      <c r="J2987" s="17">
        <f>E2987-F2987</f>
        <v>17126.25</v>
      </c>
      <c r="K2987" s="9"/>
      <c r="L2987" s="9"/>
      <c r="M2987" s="9"/>
    </row>
    <row r="2988" spans="1:13" ht="12.75">
      <c r="A2988" s="1" t="s">
        <v>13</v>
      </c>
      <c r="B2988" s="5" t="s">
        <v>39</v>
      </c>
      <c r="C2988" s="18" t="s">
        <v>77</v>
      </c>
      <c r="D2988" s="18" t="s">
        <v>28</v>
      </c>
      <c r="E2988" s="19">
        <v>121616.22</v>
      </c>
      <c r="F2988" s="19">
        <v>106389.58</v>
      </c>
      <c r="G2988" s="8"/>
      <c r="H2988" s="9"/>
      <c r="I2988" s="9"/>
      <c r="J2988" s="17">
        <f>E2988-F2988</f>
        <v>15226.64</v>
      </c>
      <c r="K2988" s="9"/>
      <c r="L2988" s="9"/>
      <c r="M2988" s="9"/>
    </row>
    <row r="2989" spans="1:13" ht="12.75">
      <c r="A2989" s="1" t="s">
        <v>13</v>
      </c>
      <c r="B2989" s="5" t="s">
        <v>39</v>
      </c>
      <c r="C2989" s="5" t="s">
        <v>77</v>
      </c>
      <c r="D2989" s="5" t="s">
        <v>54</v>
      </c>
      <c r="E2989" s="16">
        <v>60723.78</v>
      </c>
      <c r="F2989" s="16">
        <v>53128.95</v>
      </c>
      <c r="G2989" s="8"/>
      <c r="H2989" s="9"/>
      <c r="I2989" s="9"/>
      <c r="J2989" s="17">
        <f>E2989-F2989</f>
        <v>7594.830000000002</v>
      </c>
      <c r="K2989" s="9"/>
      <c r="L2989" s="9"/>
      <c r="M2989" s="9"/>
    </row>
    <row r="2990" spans="1:13" ht="12.75">
      <c r="A2990" s="1" t="s">
        <v>13</v>
      </c>
      <c r="B2990" s="5" t="s">
        <v>39</v>
      </c>
      <c r="C2990" s="5" t="s">
        <v>77</v>
      </c>
      <c r="D2990" s="5" t="s">
        <v>29</v>
      </c>
      <c r="E2990" s="16">
        <v>1081.62</v>
      </c>
      <c r="F2990" s="16">
        <v>944.29</v>
      </c>
      <c r="G2990" s="8"/>
      <c r="H2990" s="9"/>
      <c r="I2990" s="9"/>
      <c r="J2990" s="17">
        <f>E2990-F2990</f>
        <v>137.32999999999993</v>
      </c>
      <c r="K2990" s="9"/>
      <c r="L2990" s="9"/>
      <c r="M2990" s="9"/>
    </row>
    <row r="2991" spans="1:13" ht="12.75">
      <c r="A2991" s="1" t="s">
        <v>13</v>
      </c>
      <c r="B2991" s="5" t="s">
        <v>39</v>
      </c>
      <c r="C2991" s="5" t="s">
        <v>77</v>
      </c>
      <c r="D2991" s="5" t="s">
        <v>30</v>
      </c>
      <c r="E2991" s="16">
        <v>97909.88</v>
      </c>
      <c r="F2991" s="16">
        <v>82524.36</v>
      </c>
      <c r="G2991" s="8"/>
      <c r="H2991" s="9"/>
      <c r="I2991" s="9"/>
      <c r="J2991" s="17">
        <f>E2991-F2991</f>
        <v>15385.520000000004</v>
      </c>
      <c r="K2991" s="9">
        <f>363.03*12</f>
        <v>4356.36</v>
      </c>
      <c r="L2991" s="9"/>
      <c r="M2991" s="9"/>
    </row>
    <row r="2992" spans="1:13" ht="12.75">
      <c r="A2992" s="1" t="s">
        <v>13</v>
      </c>
      <c r="B2992" s="5" t="s">
        <v>39</v>
      </c>
      <c r="C2992" s="5" t="s">
        <v>77</v>
      </c>
      <c r="D2992" s="5" t="s">
        <v>31</v>
      </c>
      <c r="E2992" s="16">
        <v>1264535.28</v>
      </c>
      <c r="F2992" s="16">
        <v>1105338.48</v>
      </c>
      <c r="G2992" s="8"/>
      <c r="H2992" s="9"/>
      <c r="I2992" s="9"/>
      <c r="J2992" s="17">
        <f>E2992-F2992</f>
        <v>159196.80000000005</v>
      </c>
      <c r="K2992" s="9"/>
      <c r="L2992" s="9"/>
      <c r="M2992" s="9"/>
    </row>
    <row r="2993" spans="1:13" ht="12.75">
      <c r="A2993" s="1" t="s">
        <v>13</v>
      </c>
      <c r="B2993" s="5" t="s">
        <v>39</v>
      </c>
      <c r="C2993" s="5" t="s">
        <v>77</v>
      </c>
      <c r="D2993" s="5" t="s">
        <v>33</v>
      </c>
      <c r="E2993" s="16">
        <v>9810.48</v>
      </c>
      <c r="F2993" s="16">
        <v>8579.79</v>
      </c>
      <c r="G2993" s="8"/>
      <c r="H2993" s="9"/>
      <c r="I2993" s="9"/>
      <c r="J2993" s="17">
        <f>E2993-F2993</f>
        <v>1230.6899999999987</v>
      </c>
      <c r="K2993" s="9"/>
      <c r="L2993" s="9"/>
      <c r="M2993" s="9"/>
    </row>
    <row r="2994" spans="1:13" ht="12.75">
      <c r="A2994" s="1" t="s">
        <v>13</v>
      </c>
      <c r="B2994" s="5" t="s">
        <v>39</v>
      </c>
      <c r="C2994" s="5" t="s">
        <v>77</v>
      </c>
      <c r="D2994" s="5" t="s">
        <v>37</v>
      </c>
      <c r="E2994" s="16">
        <v>2643810.66</v>
      </c>
      <c r="F2994" s="16">
        <v>2286119.07</v>
      </c>
      <c r="G2994" s="8"/>
      <c r="H2994" s="9"/>
      <c r="I2994" s="9"/>
      <c r="J2994" s="17">
        <f>E2994-F2994</f>
        <v>357691.5900000003</v>
      </c>
      <c r="K2994" s="9"/>
      <c r="L2994" s="9"/>
      <c r="M2994" s="9"/>
    </row>
    <row r="2995" spans="2:13" ht="12.75">
      <c r="B2995" s="5"/>
      <c r="C2995" s="5"/>
      <c r="D2995" s="10" t="s">
        <v>38</v>
      </c>
      <c r="E2995" s="11">
        <f>E2971+E2972+E2973+E2974+E2975+E2976+E2977+E2980+E2983+E2984+E2985+E2986+E2989+E2993</f>
        <v>397332.78</v>
      </c>
      <c r="F2995" s="11">
        <f>F2971+F2972+F2973+F2974+F2975+F2976+F2977+F2980+F2983+F2984+F2985+F2986+F2989+F2993</f>
        <v>347636.58999999997</v>
      </c>
      <c r="G2995" s="8"/>
      <c r="H2995" s="9"/>
      <c r="I2995" s="9"/>
      <c r="J2995" s="17">
        <f>E2995-F2995</f>
        <v>49696.19000000006</v>
      </c>
      <c r="K2995" s="9"/>
      <c r="L2995" s="9"/>
      <c r="M2995" s="9"/>
    </row>
    <row r="2996" spans="2:13" ht="12.75">
      <c r="B2996" s="5"/>
      <c r="C2996" s="5"/>
      <c r="D2996" s="10" t="s">
        <v>51</v>
      </c>
      <c r="E2996" s="11">
        <f>E2995+E2988+E2987</f>
        <v>656126.28</v>
      </c>
      <c r="F2996" s="11">
        <f>F2995+F2988+F2987</f>
        <v>574077.2</v>
      </c>
      <c r="G2996" s="8"/>
      <c r="H2996" s="9"/>
      <c r="I2996" s="9"/>
      <c r="J2996" s="17">
        <f>E2996-F2996</f>
        <v>82049.08000000007</v>
      </c>
      <c r="K2996" s="9"/>
      <c r="L2996" s="9"/>
      <c r="M2996" s="9"/>
    </row>
    <row r="2997" spans="1:13" ht="12.75">
      <c r="A2997" s="1" t="s">
        <v>13</v>
      </c>
      <c r="B2997" s="5" t="s">
        <v>39</v>
      </c>
      <c r="C2997" s="5" t="s">
        <v>65</v>
      </c>
      <c r="D2997" s="5" t="s">
        <v>16</v>
      </c>
      <c r="E2997" s="16">
        <v>80219.1</v>
      </c>
      <c r="F2997" s="16">
        <v>72411.45</v>
      </c>
      <c r="G2997" s="8"/>
      <c r="H2997" s="9"/>
      <c r="I2997" s="9"/>
      <c r="J2997" s="17">
        <f>E2997-F2997</f>
        <v>7807.650000000009</v>
      </c>
      <c r="K2997" s="9"/>
      <c r="L2997" s="9"/>
      <c r="M2997" s="9"/>
    </row>
    <row r="2998" spans="1:13" ht="12.75">
      <c r="A2998" s="1" t="s">
        <v>13</v>
      </c>
      <c r="B2998" s="5" t="s">
        <v>39</v>
      </c>
      <c r="C2998" s="5" t="s">
        <v>65</v>
      </c>
      <c r="D2998" s="5" t="s">
        <v>41</v>
      </c>
      <c r="E2998" s="16">
        <v>2414.88</v>
      </c>
      <c r="F2998" s="16">
        <v>2038.75</v>
      </c>
      <c r="G2998" s="8"/>
      <c r="H2998" s="9"/>
      <c r="I2998" s="9"/>
      <c r="J2998" s="17">
        <f>E2998-F2998</f>
        <v>376.1300000000001</v>
      </c>
      <c r="K2998" s="9"/>
      <c r="L2998" s="9"/>
      <c r="M2998" s="9"/>
    </row>
    <row r="2999" spans="1:13" ht="12.75">
      <c r="A2999" s="1" t="s">
        <v>13</v>
      </c>
      <c r="B2999" s="5" t="s">
        <v>39</v>
      </c>
      <c r="C2999" s="5" t="s">
        <v>65</v>
      </c>
      <c r="D2999" s="5" t="s">
        <v>49</v>
      </c>
      <c r="E2999" s="16">
        <v>7650.6</v>
      </c>
      <c r="F2999" s="16">
        <v>6907.16</v>
      </c>
      <c r="G2999" s="8"/>
      <c r="H2999" s="9"/>
      <c r="I2999" s="9"/>
      <c r="J2999" s="17">
        <f>E2999-F2999</f>
        <v>743.4400000000005</v>
      </c>
      <c r="K2999" s="9"/>
      <c r="L2999" s="9"/>
      <c r="M2999" s="9"/>
    </row>
    <row r="3000" spans="1:13" ht="12.75">
      <c r="A3000" s="1" t="s">
        <v>13</v>
      </c>
      <c r="B3000" s="5" t="s">
        <v>39</v>
      </c>
      <c r="C3000" s="5" t="s">
        <v>65</v>
      </c>
      <c r="D3000" s="5" t="s">
        <v>50</v>
      </c>
      <c r="E3000" s="16">
        <v>437.76</v>
      </c>
      <c r="F3000" s="16">
        <v>396.62</v>
      </c>
      <c r="G3000" s="8"/>
      <c r="H3000" s="9"/>
      <c r="I3000" s="9"/>
      <c r="J3000" s="17">
        <f>E3000-F3000</f>
        <v>41.139999999999986</v>
      </c>
      <c r="K3000" s="9"/>
      <c r="L3000" s="9"/>
      <c r="M3000" s="9"/>
    </row>
    <row r="3001" spans="1:13" ht="12.75">
      <c r="A3001" s="1" t="s">
        <v>13</v>
      </c>
      <c r="B3001" s="5" t="s">
        <v>39</v>
      </c>
      <c r="C3001" s="5" t="s">
        <v>65</v>
      </c>
      <c r="D3001" s="5" t="s">
        <v>17</v>
      </c>
      <c r="E3001" s="16">
        <v>22076.82</v>
      </c>
      <c r="F3001" s="16">
        <v>19928.71</v>
      </c>
      <c r="G3001" s="8"/>
      <c r="H3001" s="9"/>
      <c r="I3001" s="9"/>
      <c r="J3001" s="17">
        <f>E3001-F3001</f>
        <v>2148.1100000000006</v>
      </c>
      <c r="K3001" s="9"/>
      <c r="L3001" s="9"/>
      <c r="M3001" s="9"/>
    </row>
    <row r="3002" spans="1:13" ht="12.75">
      <c r="A3002" s="1" t="s">
        <v>13</v>
      </c>
      <c r="B3002" s="5" t="s">
        <v>39</v>
      </c>
      <c r="C3002" s="5" t="s">
        <v>65</v>
      </c>
      <c r="D3002" s="5" t="s">
        <v>18</v>
      </c>
      <c r="E3002" s="16">
        <v>21202.56</v>
      </c>
      <c r="F3002" s="16">
        <v>19136.73</v>
      </c>
      <c r="G3002" s="8"/>
      <c r="H3002" s="9"/>
      <c r="I3002" s="9"/>
      <c r="J3002" s="17">
        <f>E3002-F3002</f>
        <v>2065.8300000000017</v>
      </c>
      <c r="K3002" s="9"/>
      <c r="L3002" s="9"/>
      <c r="M3002" s="9"/>
    </row>
    <row r="3003" spans="1:13" ht="12.75">
      <c r="A3003" s="1" t="s">
        <v>13</v>
      </c>
      <c r="B3003" s="5" t="s">
        <v>39</v>
      </c>
      <c r="C3003" s="5" t="s">
        <v>65</v>
      </c>
      <c r="D3003" s="5" t="s">
        <v>19</v>
      </c>
      <c r="E3003" s="16">
        <v>10273.62</v>
      </c>
      <c r="F3003" s="16">
        <v>9283.48</v>
      </c>
      <c r="G3003" s="8"/>
      <c r="H3003" s="9"/>
      <c r="I3003" s="9"/>
      <c r="J3003" s="17">
        <f>E3003-F3003</f>
        <v>990.1400000000012</v>
      </c>
      <c r="K3003" s="9"/>
      <c r="L3003" s="9"/>
      <c r="M3003" s="9"/>
    </row>
    <row r="3004" spans="1:13" ht="12.75">
      <c r="A3004" s="1" t="s">
        <v>13</v>
      </c>
      <c r="B3004" s="5" t="s">
        <v>39</v>
      </c>
      <c r="C3004" s="5" t="s">
        <v>65</v>
      </c>
      <c r="D3004" s="5" t="s">
        <v>42</v>
      </c>
      <c r="E3004" s="16">
        <v>468287.75</v>
      </c>
      <c r="F3004" s="16">
        <v>422915.59</v>
      </c>
      <c r="G3004" s="8"/>
      <c r="H3004" s="9"/>
      <c r="I3004" s="9"/>
      <c r="J3004" s="17">
        <f>E3004-F3004</f>
        <v>45372.159999999974</v>
      </c>
      <c r="K3004" s="9">
        <f>365.92*12</f>
        <v>4391.04</v>
      </c>
      <c r="L3004" s="9"/>
      <c r="M3004" s="9"/>
    </row>
    <row r="3005" spans="1:13" ht="12.75">
      <c r="A3005" s="1" t="s">
        <v>13</v>
      </c>
      <c r="B3005" s="5" t="s">
        <v>39</v>
      </c>
      <c r="C3005" s="5" t="s">
        <v>65</v>
      </c>
      <c r="D3005" s="5" t="s">
        <v>43</v>
      </c>
      <c r="E3005" s="16">
        <v>4328.58</v>
      </c>
      <c r="F3005" s="16">
        <v>3896.81</v>
      </c>
      <c r="G3005" s="8"/>
      <c r="H3005" s="9"/>
      <c r="I3005" s="9"/>
      <c r="J3005" s="17">
        <f>E3005-F3005</f>
        <v>431.77</v>
      </c>
      <c r="K3005" s="9"/>
      <c r="L3005" s="9"/>
      <c r="M3005" s="9"/>
    </row>
    <row r="3006" spans="1:13" ht="12.75">
      <c r="A3006" s="1" t="s">
        <v>13</v>
      </c>
      <c r="B3006" s="5" t="s">
        <v>39</v>
      </c>
      <c r="C3006" s="5" t="s">
        <v>65</v>
      </c>
      <c r="D3006" s="5" t="s">
        <v>20</v>
      </c>
      <c r="E3006" s="16">
        <v>2405.34</v>
      </c>
      <c r="F3006" s="16">
        <v>2155.51</v>
      </c>
      <c r="G3006" s="8"/>
      <c r="H3006" s="9"/>
      <c r="I3006" s="9"/>
      <c r="J3006" s="17">
        <f>E3006-F3006</f>
        <v>249.82999999999993</v>
      </c>
      <c r="K3006" s="9"/>
      <c r="L3006" s="9"/>
      <c r="M3006" s="9"/>
    </row>
    <row r="3007" spans="1:13" ht="12.75">
      <c r="A3007" s="1" t="s">
        <v>13</v>
      </c>
      <c r="B3007" s="5" t="s">
        <v>39</v>
      </c>
      <c r="C3007" s="5" t="s">
        <v>65</v>
      </c>
      <c r="D3007" s="5" t="s">
        <v>21</v>
      </c>
      <c r="E3007" s="16">
        <v>244388.98</v>
      </c>
      <c r="F3007" s="16">
        <v>211256.32</v>
      </c>
      <c r="G3007" s="8"/>
      <c r="H3007" s="9"/>
      <c r="I3007" s="9"/>
      <c r="J3007" s="17">
        <f>E3007-F3007</f>
        <v>33132.66</v>
      </c>
      <c r="K3007" s="9">
        <f>K3017</f>
        <v>6445.4400000000005</v>
      </c>
      <c r="L3007" s="9"/>
      <c r="M3007" s="9"/>
    </row>
    <row r="3008" spans="1:13" ht="12.75">
      <c r="A3008" s="1" t="s">
        <v>13</v>
      </c>
      <c r="B3008" s="5" t="s">
        <v>39</v>
      </c>
      <c r="C3008" s="5" t="s">
        <v>65</v>
      </c>
      <c r="D3008" s="5" t="s">
        <v>44</v>
      </c>
      <c r="E3008" s="16">
        <v>165908.22</v>
      </c>
      <c r="F3008" s="16">
        <v>143579.13</v>
      </c>
      <c r="G3008" s="8"/>
      <c r="H3008" s="9"/>
      <c r="I3008" s="9"/>
      <c r="J3008" s="17">
        <f>E3008-F3008</f>
        <v>22329.089999999997</v>
      </c>
      <c r="K3008" s="9">
        <f>K3004</f>
        <v>4391.04</v>
      </c>
      <c r="L3008" s="9">
        <f>K3007+K3008</f>
        <v>10836.48</v>
      </c>
      <c r="M3008" s="9"/>
    </row>
    <row r="3009" spans="1:13" ht="12.75">
      <c r="A3009" s="1" t="s">
        <v>13</v>
      </c>
      <c r="B3009" s="5" t="s">
        <v>39</v>
      </c>
      <c r="C3009" s="5" t="s">
        <v>65</v>
      </c>
      <c r="D3009" s="5" t="s">
        <v>22</v>
      </c>
      <c r="E3009" s="16">
        <v>11367.54</v>
      </c>
      <c r="F3009" s="16">
        <v>10250.79</v>
      </c>
      <c r="G3009" s="8"/>
      <c r="H3009" s="9"/>
      <c r="I3009" s="9"/>
      <c r="J3009" s="17">
        <f>E3009-F3009</f>
        <v>1116.75</v>
      </c>
      <c r="K3009" s="9"/>
      <c r="L3009" s="9"/>
      <c r="M3009" s="9"/>
    </row>
    <row r="3010" spans="1:13" ht="12.75">
      <c r="A3010" s="1" t="s">
        <v>13</v>
      </c>
      <c r="B3010" s="5" t="s">
        <v>39</v>
      </c>
      <c r="C3010" s="5" t="s">
        <v>65</v>
      </c>
      <c r="D3010" s="5" t="s">
        <v>23</v>
      </c>
      <c r="E3010" s="16">
        <v>49617.96</v>
      </c>
      <c r="F3010" s="16">
        <v>44784.02</v>
      </c>
      <c r="G3010" s="8"/>
      <c r="H3010" s="9"/>
      <c r="I3010" s="9"/>
      <c r="J3010" s="17">
        <f>E3010-F3010</f>
        <v>4833.940000000002</v>
      </c>
      <c r="K3010" s="9"/>
      <c r="L3010" s="9"/>
      <c r="M3010" s="9"/>
    </row>
    <row r="3011" spans="1:13" ht="12.75">
      <c r="A3011" s="1" t="s">
        <v>13</v>
      </c>
      <c r="B3011" s="5" t="s">
        <v>39</v>
      </c>
      <c r="C3011" s="5" t="s">
        <v>65</v>
      </c>
      <c r="D3011" s="5" t="s">
        <v>24</v>
      </c>
      <c r="E3011" s="16">
        <v>218.88</v>
      </c>
      <c r="F3011" s="16">
        <v>224.32</v>
      </c>
      <c r="G3011" s="8"/>
      <c r="H3011" s="9"/>
      <c r="I3011" s="9"/>
      <c r="J3011" s="17">
        <f>E3011-F3011</f>
        <v>-5.439999999999998</v>
      </c>
      <c r="K3011" s="9"/>
      <c r="L3011" s="9"/>
      <c r="M3011" s="9"/>
    </row>
    <row r="3012" spans="1:13" ht="12.75">
      <c r="A3012" s="1" t="s">
        <v>13</v>
      </c>
      <c r="B3012" s="5" t="s">
        <v>39</v>
      </c>
      <c r="C3012" s="5" t="s">
        <v>65</v>
      </c>
      <c r="D3012" s="5" t="s">
        <v>25</v>
      </c>
      <c r="E3012" s="16">
        <v>212678.64</v>
      </c>
      <c r="F3012" s="16">
        <v>191982.82</v>
      </c>
      <c r="G3012" s="8"/>
      <c r="H3012" s="9"/>
      <c r="I3012" s="9"/>
      <c r="J3012" s="17">
        <f>E3012-F3012</f>
        <v>20695.820000000007</v>
      </c>
      <c r="K3012" s="9"/>
      <c r="L3012" s="9"/>
      <c r="M3012" s="9"/>
    </row>
    <row r="3013" spans="1:13" ht="12.75">
      <c r="A3013" s="1" t="s">
        <v>13</v>
      </c>
      <c r="B3013" s="5" t="s">
        <v>39</v>
      </c>
      <c r="C3013" s="5" t="s">
        <v>65</v>
      </c>
      <c r="D3013" s="10" t="s">
        <v>26</v>
      </c>
      <c r="E3013" s="11">
        <v>177268.8</v>
      </c>
      <c r="F3013" s="11">
        <v>160046.64</v>
      </c>
      <c r="G3013" s="8">
        <v>230313.42</v>
      </c>
      <c r="H3013" s="17">
        <f>E3013-G3013</f>
        <v>-53044.620000000024</v>
      </c>
      <c r="I3013" s="9"/>
      <c r="J3013" s="17">
        <f>E3013-F3013</f>
        <v>17222.159999999974</v>
      </c>
      <c r="K3013" s="9"/>
      <c r="L3013" s="9"/>
      <c r="M3013" s="9"/>
    </row>
    <row r="3014" spans="1:13" ht="12.75">
      <c r="A3014" s="1" t="s">
        <v>13</v>
      </c>
      <c r="B3014" s="5" t="s">
        <v>39</v>
      </c>
      <c r="C3014" s="18" t="s">
        <v>65</v>
      </c>
      <c r="D3014" s="18" t="s">
        <v>28</v>
      </c>
      <c r="E3014" s="19">
        <v>157159.32</v>
      </c>
      <c r="F3014" s="19">
        <v>141828.68</v>
      </c>
      <c r="G3014" s="8"/>
      <c r="H3014" s="9"/>
      <c r="I3014" s="9"/>
      <c r="J3014" s="17">
        <f>E3014-F3014</f>
        <v>15330.640000000014</v>
      </c>
      <c r="K3014" s="9"/>
      <c r="L3014" s="9"/>
      <c r="M3014" s="9"/>
    </row>
    <row r="3015" spans="1:13" ht="12.75">
      <c r="A3015" s="1" t="s">
        <v>13</v>
      </c>
      <c r="B3015" s="5" t="s">
        <v>39</v>
      </c>
      <c r="C3015" s="5" t="s">
        <v>65</v>
      </c>
      <c r="D3015" s="5" t="s">
        <v>54</v>
      </c>
      <c r="E3015" s="16">
        <v>78471.42</v>
      </c>
      <c r="F3015" s="16">
        <v>70828.14</v>
      </c>
      <c r="G3015" s="8"/>
      <c r="H3015" s="9"/>
      <c r="I3015" s="9"/>
      <c r="J3015" s="17">
        <f>E3015-F3015</f>
        <v>7643.279999999999</v>
      </c>
      <c r="K3015" s="9"/>
      <c r="L3015" s="9"/>
      <c r="M3015" s="9"/>
    </row>
    <row r="3016" spans="1:13" ht="12.75">
      <c r="A3016" s="1" t="s">
        <v>13</v>
      </c>
      <c r="B3016" s="5" t="s">
        <v>39</v>
      </c>
      <c r="C3016" s="5" t="s">
        <v>65</v>
      </c>
      <c r="D3016" s="5" t="s">
        <v>29</v>
      </c>
      <c r="E3016" s="16">
        <v>1859.34</v>
      </c>
      <c r="F3016" s="16">
        <v>1674.35</v>
      </c>
      <c r="G3016" s="8"/>
      <c r="H3016" s="9"/>
      <c r="I3016" s="9"/>
      <c r="J3016" s="17">
        <f>E3016-F3016</f>
        <v>184.99</v>
      </c>
      <c r="K3016" s="9"/>
      <c r="L3016" s="9"/>
      <c r="M3016" s="9"/>
    </row>
    <row r="3017" spans="1:13" ht="12.75">
      <c r="A3017" s="1" t="s">
        <v>13</v>
      </c>
      <c r="B3017" s="5" t="s">
        <v>39</v>
      </c>
      <c r="C3017" s="5" t="s">
        <v>65</v>
      </c>
      <c r="D3017" s="5" t="s">
        <v>30</v>
      </c>
      <c r="E3017" s="16">
        <v>144337.74</v>
      </c>
      <c r="F3017" s="16">
        <v>124776.03</v>
      </c>
      <c r="G3017" s="8"/>
      <c r="H3017" s="9"/>
      <c r="I3017" s="9"/>
      <c r="J3017" s="17">
        <f>E3017-F3017</f>
        <v>19561.709999999992</v>
      </c>
      <c r="K3017" s="9">
        <f>537.12*12</f>
        <v>6445.4400000000005</v>
      </c>
      <c r="L3017" s="9"/>
      <c r="M3017" s="9"/>
    </row>
    <row r="3018" spans="1:13" ht="12.75">
      <c r="A3018" s="1" t="s">
        <v>13</v>
      </c>
      <c r="B3018" s="5" t="s">
        <v>39</v>
      </c>
      <c r="C3018" s="5" t="s">
        <v>65</v>
      </c>
      <c r="D3018" s="5" t="s">
        <v>31</v>
      </c>
      <c r="E3018" s="16">
        <v>1634104.2</v>
      </c>
      <c r="F3018" s="16">
        <v>1473441.77</v>
      </c>
      <c r="G3018" s="8"/>
      <c r="H3018" s="9"/>
      <c r="I3018" s="9"/>
      <c r="J3018" s="17">
        <f>E3018-F3018</f>
        <v>160662.42999999993</v>
      </c>
      <c r="K3018" s="9"/>
      <c r="L3018" s="9"/>
      <c r="M3018" s="9"/>
    </row>
    <row r="3019" spans="1:13" ht="12.75">
      <c r="A3019" s="1" t="s">
        <v>13</v>
      </c>
      <c r="B3019" s="5" t="s">
        <v>39</v>
      </c>
      <c r="C3019" s="5" t="s">
        <v>65</v>
      </c>
      <c r="D3019" s="5" t="s">
        <v>33</v>
      </c>
      <c r="E3019" s="16">
        <v>12677.64</v>
      </c>
      <c r="F3019" s="16">
        <v>11437.49</v>
      </c>
      <c r="G3019" s="8"/>
      <c r="H3019" s="9"/>
      <c r="I3019" s="9"/>
      <c r="J3019" s="17">
        <f>E3019-F3019</f>
        <v>1240.1499999999996</v>
      </c>
      <c r="K3019" s="9"/>
      <c r="L3019" s="9"/>
      <c r="M3019" s="9"/>
    </row>
    <row r="3020" spans="1:13" ht="12.75">
      <c r="A3020" s="1" t="s">
        <v>13</v>
      </c>
      <c r="B3020" s="5" t="s">
        <v>39</v>
      </c>
      <c r="C3020" s="5" t="s">
        <v>65</v>
      </c>
      <c r="D3020" s="5" t="s">
        <v>37</v>
      </c>
      <c r="E3020" s="16">
        <v>3509355.69</v>
      </c>
      <c r="F3020" s="16">
        <v>3145181.31</v>
      </c>
      <c r="G3020" s="8"/>
      <c r="H3020" s="9"/>
      <c r="I3020" s="9"/>
      <c r="J3020" s="17">
        <f>E3020-F3020</f>
        <v>364174.3799999999</v>
      </c>
      <c r="K3020" s="9"/>
      <c r="L3020" s="9"/>
      <c r="M3020" s="9"/>
    </row>
    <row r="3021" spans="2:13" ht="12.75">
      <c r="B3021" s="5"/>
      <c r="C3021" s="5"/>
      <c r="D3021" s="10" t="s">
        <v>38</v>
      </c>
      <c r="E3021" s="11">
        <f>E2997+E2998+E2999+E3000+E3001+E3002+E3003+E3006+E3009+E3010+E3011+E3012+E3015+E3019</f>
        <v>511712.76</v>
      </c>
      <c r="F3021" s="11">
        <f>F2997+F2998+F2999+F3000+F3001+F3002+F3003+F3006+F3009+F3010+F3011+F3012+F3015+F3019</f>
        <v>461765.99</v>
      </c>
      <c r="G3021" s="8"/>
      <c r="H3021" s="9"/>
      <c r="I3021" s="9"/>
      <c r="J3021" s="17">
        <f>E3021-F3021</f>
        <v>49946.77000000002</v>
      </c>
      <c r="K3021" s="9"/>
      <c r="L3021" s="9"/>
      <c r="M3021" s="9"/>
    </row>
    <row r="3022" spans="2:13" ht="12.75">
      <c r="B3022" s="5"/>
      <c r="C3022" s="5"/>
      <c r="D3022" s="10" t="s">
        <v>51</v>
      </c>
      <c r="E3022" s="11">
        <f>E3021+E3014+E3013</f>
        <v>846140.8800000001</v>
      </c>
      <c r="F3022" s="11">
        <f>F3021+F3014+F3013</f>
        <v>763641.3099999999</v>
      </c>
      <c r="G3022" s="8"/>
      <c r="H3022" s="9"/>
      <c r="I3022" s="9"/>
      <c r="J3022" s="17">
        <f>E3022-F3022</f>
        <v>82499.57000000018</v>
      </c>
      <c r="K3022" s="9"/>
      <c r="L3022" s="9"/>
      <c r="M3022" s="9"/>
    </row>
    <row r="3023" spans="1:13" ht="12.75">
      <c r="A3023" s="1" t="s">
        <v>13</v>
      </c>
      <c r="B3023" s="5" t="s">
        <v>121</v>
      </c>
      <c r="C3023" s="5" t="s">
        <v>122</v>
      </c>
      <c r="D3023" s="5" t="s">
        <v>16</v>
      </c>
      <c r="E3023" s="16">
        <v>12093.54</v>
      </c>
      <c r="F3023" s="16">
        <v>9055.08</v>
      </c>
      <c r="G3023" s="8"/>
      <c r="H3023" s="9"/>
      <c r="I3023" s="9"/>
      <c r="J3023" s="17">
        <f>E3023-F3023</f>
        <v>3038.460000000001</v>
      </c>
      <c r="K3023" s="9"/>
      <c r="L3023" s="9"/>
      <c r="M3023" s="9"/>
    </row>
    <row r="3024" spans="1:13" ht="12.75">
      <c r="A3024" s="1" t="s">
        <v>13</v>
      </c>
      <c r="B3024" s="5" t="s">
        <v>121</v>
      </c>
      <c r="C3024" s="5" t="s">
        <v>122</v>
      </c>
      <c r="D3024" s="5" t="s">
        <v>49</v>
      </c>
      <c r="E3024" s="16">
        <v>1153.5</v>
      </c>
      <c r="F3024" s="16">
        <v>863.75</v>
      </c>
      <c r="G3024" s="8"/>
      <c r="H3024" s="9"/>
      <c r="I3024" s="9"/>
      <c r="J3024" s="17">
        <f>E3024-F3024</f>
        <v>289.75</v>
      </c>
      <c r="K3024" s="9"/>
      <c r="L3024" s="9"/>
      <c r="M3024" s="9"/>
    </row>
    <row r="3025" spans="1:13" ht="12.75">
      <c r="A3025" s="1" t="s">
        <v>13</v>
      </c>
      <c r="B3025" s="5" t="s">
        <v>121</v>
      </c>
      <c r="C3025" s="5" t="s">
        <v>122</v>
      </c>
      <c r="D3025" s="5" t="s">
        <v>50</v>
      </c>
      <c r="E3025" s="16">
        <v>1614.9</v>
      </c>
      <c r="F3025" s="16">
        <v>1210.11</v>
      </c>
      <c r="G3025" s="8"/>
      <c r="H3025" s="9"/>
      <c r="I3025" s="9"/>
      <c r="J3025" s="17">
        <f>E3025-F3025</f>
        <v>404.7900000000002</v>
      </c>
      <c r="K3025" s="9"/>
      <c r="L3025" s="9"/>
      <c r="M3025" s="9"/>
    </row>
    <row r="3026" spans="1:13" ht="12.75">
      <c r="A3026" s="1" t="s">
        <v>13</v>
      </c>
      <c r="B3026" s="5" t="s">
        <v>121</v>
      </c>
      <c r="C3026" s="5" t="s">
        <v>122</v>
      </c>
      <c r="D3026" s="5" t="s">
        <v>17</v>
      </c>
      <c r="E3026" s="16">
        <v>3328.02</v>
      </c>
      <c r="F3026" s="16">
        <v>2491.88</v>
      </c>
      <c r="G3026" s="8"/>
      <c r="H3026" s="9"/>
      <c r="I3026" s="9"/>
      <c r="J3026" s="17">
        <f>E3026-F3026</f>
        <v>836.1399999999999</v>
      </c>
      <c r="K3026" s="9"/>
      <c r="L3026" s="9"/>
      <c r="M3026" s="9"/>
    </row>
    <row r="3027" spans="1:13" ht="12.75">
      <c r="A3027" s="1" t="s">
        <v>13</v>
      </c>
      <c r="B3027" s="5" t="s">
        <v>121</v>
      </c>
      <c r="C3027" s="5" t="s">
        <v>122</v>
      </c>
      <c r="D3027" s="5" t="s">
        <v>18</v>
      </c>
      <c r="E3027" s="16">
        <v>3196.38</v>
      </c>
      <c r="F3027" s="16">
        <v>2393.11</v>
      </c>
      <c r="G3027" s="8"/>
      <c r="H3027" s="9"/>
      <c r="I3027" s="9"/>
      <c r="J3027" s="17">
        <f>E3027-F3027</f>
        <v>803.27</v>
      </c>
      <c r="K3027" s="9"/>
      <c r="L3027" s="9"/>
      <c r="M3027" s="9"/>
    </row>
    <row r="3028" spans="1:13" ht="12.75">
      <c r="A3028" s="1" t="s">
        <v>13</v>
      </c>
      <c r="B3028" s="5" t="s">
        <v>121</v>
      </c>
      <c r="C3028" s="5" t="s">
        <v>122</v>
      </c>
      <c r="D3028" s="5" t="s">
        <v>19</v>
      </c>
      <c r="E3028" s="16">
        <v>1548.78</v>
      </c>
      <c r="F3028" s="16">
        <v>1160.48</v>
      </c>
      <c r="G3028" s="8"/>
      <c r="H3028" s="9"/>
      <c r="I3028" s="9"/>
      <c r="J3028" s="17">
        <f>E3028-F3028</f>
        <v>388.29999999999995</v>
      </c>
      <c r="K3028" s="9"/>
      <c r="L3028" s="9"/>
      <c r="M3028" s="9"/>
    </row>
    <row r="3029" spans="1:13" ht="12.75">
      <c r="A3029" s="1" t="s">
        <v>13</v>
      </c>
      <c r="B3029" s="5" t="s">
        <v>121</v>
      </c>
      <c r="C3029" s="5" t="s">
        <v>122</v>
      </c>
      <c r="D3029" s="5" t="s">
        <v>21</v>
      </c>
      <c r="E3029" s="16">
        <v>70938.16</v>
      </c>
      <c r="F3029" s="16">
        <v>54829.37</v>
      </c>
      <c r="G3029" s="8"/>
      <c r="H3029" s="9"/>
      <c r="I3029" s="9"/>
      <c r="J3029" s="17">
        <f>E3029-F3029</f>
        <v>16108.79</v>
      </c>
      <c r="K3029" s="9">
        <f>K3038</f>
        <v>1935.2400000000002</v>
      </c>
      <c r="L3029" s="9"/>
      <c r="M3029" s="9"/>
    </row>
    <row r="3030" spans="1:13" ht="12.75">
      <c r="A3030" s="1" t="s">
        <v>13</v>
      </c>
      <c r="B3030" s="5" t="s">
        <v>121</v>
      </c>
      <c r="C3030" s="5" t="s">
        <v>122</v>
      </c>
      <c r="D3030" s="5" t="s">
        <v>22</v>
      </c>
      <c r="E3030" s="16">
        <v>1713.84</v>
      </c>
      <c r="F3030" s="16">
        <v>1282.35</v>
      </c>
      <c r="G3030" s="8"/>
      <c r="H3030" s="9"/>
      <c r="I3030" s="9"/>
      <c r="J3030" s="17">
        <f>E3030-F3030</f>
        <v>431.49</v>
      </c>
      <c r="K3030" s="9"/>
      <c r="L3030" s="9"/>
      <c r="M3030" s="9"/>
    </row>
    <row r="3031" spans="1:13" ht="12.75">
      <c r="A3031" s="1" t="s">
        <v>13</v>
      </c>
      <c r="B3031" s="5" t="s">
        <v>121</v>
      </c>
      <c r="C3031" s="5" t="s">
        <v>122</v>
      </c>
      <c r="D3031" s="5" t="s">
        <v>23</v>
      </c>
      <c r="E3031" s="16">
        <v>7480.14</v>
      </c>
      <c r="F3031" s="16">
        <v>5600.38</v>
      </c>
      <c r="G3031" s="8"/>
      <c r="H3031" s="9"/>
      <c r="I3031" s="9"/>
      <c r="J3031" s="17">
        <f>E3031-F3031</f>
        <v>1879.7600000000002</v>
      </c>
      <c r="K3031" s="9"/>
      <c r="L3031" s="9"/>
      <c r="M3031" s="9"/>
    </row>
    <row r="3032" spans="1:13" ht="12.75">
      <c r="A3032" s="1" t="s">
        <v>13</v>
      </c>
      <c r="B3032" s="5" t="s">
        <v>121</v>
      </c>
      <c r="C3032" s="5" t="s">
        <v>122</v>
      </c>
      <c r="D3032" s="5" t="s">
        <v>24</v>
      </c>
      <c r="E3032" s="16">
        <v>33.06</v>
      </c>
      <c r="F3032" s="16">
        <v>26.88</v>
      </c>
      <c r="G3032" s="8"/>
      <c r="H3032" s="9"/>
      <c r="I3032" s="9"/>
      <c r="J3032" s="17">
        <f>E3032-F3032</f>
        <v>6.180000000000003</v>
      </c>
      <c r="K3032" s="9"/>
      <c r="L3032" s="9"/>
      <c r="M3032" s="9"/>
    </row>
    <row r="3033" spans="1:13" ht="12.75">
      <c r="A3033" s="1" t="s">
        <v>13</v>
      </c>
      <c r="B3033" s="5" t="s">
        <v>121</v>
      </c>
      <c r="C3033" s="5" t="s">
        <v>122</v>
      </c>
      <c r="D3033" s="5" t="s">
        <v>25</v>
      </c>
      <c r="E3033" s="16">
        <v>32062.26</v>
      </c>
      <c r="F3033" s="16">
        <v>24007.09</v>
      </c>
      <c r="G3033" s="8"/>
      <c r="H3033" s="9"/>
      <c r="I3033" s="9"/>
      <c r="J3033" s="17">
        <f>E3033-F3033</f>
        <v>8055.169999999998</v>
      </c>
      <c r="K3033" s="9"/>
      <c r="L3033" s="9"/>
      <c r="M3033" s="9"/>
    </row>
    <row r="3034" spans="1:13" ht="12.75">
      <c r="A3034" s="1" t="s">
        <v>13</v>
      </c>
      <c r="B3034" s="5" t="s">
        <v>121</v>
      </c>
      <c r="C3034" s="5" t="s">
        <v>122</v>
      </c>
      <c r="D3034" s="10" t="s">
        <v>26</v>
      </c>
      <c r="E3034" s="11">
        <v>26921.94</v>
      </c>
      <c r="F3034" s="11">
        <v>20156.88</v>
      </c>
      <c r="G3034" s="8">
        <v>66290.49</v>
      </c>
      <c r="H3034" s="17">
        <f>E3034-G3034</f>
        <v>-39368.55</v>
      </c>
      <c r="I3034" s="9"/>
      <c r="J3034" s="17">
        <f>E3034-F3034</f>
        <v>6765.059999999998</v>
      </c>
      <c r="K3034" s="9"/>
      <c r="L3034" s="9"/>
      <c r="M3034" s="9"/>
    </row>
    <row r="3035" spans="1:13" ht="12.75">
      <c r="A3035" s="1" t="s">
        <v>13</v>
      </c>
      <c r="B3035" s="5" t="s">
        <v>121</v>
      </c>
      <c r="C3035" s="18" t="s">
        <v>122</v>
      </c>
      <c r="D3035" s="18" t="s">
        <v>28</v>
      </c>
      <c r="E3035" s="19">
        <v>23692.74</v>
      </c>
      <c r="F3035" s="19">
        <v>17737.08</v>
      </c>
      <c r="G3035" s="8"/>
      <c r="H3035" s="9"/>
      <c r="I3035" s="9"/>
      <c r="J3035" s="17">
        <f>E3035-F3035</f>
        <v>5955.66</v>
      </c>
      <c r="K3035" s="9"/>
      <c r="L3035" s="9"/>
      <c r="M3035" s="9"/>
    </row>
    <row r="3036" spans="1:13" ht="12.75">
      <c r="A3036" s="1" t="s">
        <v>13</v>
      </c>
      <c r="B3036" s="5" t="s">
        <v>121</v>
      </c>
      <c r="C3036" s="5" t="s">
        <v>122</v>
      </c>
      <c r="D3036" s="5" t="s">
        <v>54</v>
      </c>
      <c r="E3036" s="16">
        <v>11830.02</v>
      </c>
      <c r="F3036" s="16">
        <v>8857.27</v>
      </c>
      <c r="G3036" s="8"/>
      <c r="H3036" s="9"/>
      <c r="I3036" s="9"/>
      <c r="J3036" s="17">
        <f>E3036-F3036</f>
        <v>2972.75</v>
      </c>
      <c r="K3036" s="9"/>
      <c r="L3036" s="9"/>
      <c r="M3036" s="9"/>
    </row>
    <row r="3037" spans="1:13" ht="12.75">
      <c r="A3037" s="1" t="s">
        <v>13</v>
      </c>
      <c r="B3037" s="5" t="s">
        <v>121</v>
      </c>
      <c r="C3037" s="5" t="s">
        <v>122</v>
      </c>
      <c r="D3037" s="5" t="s">
        <v>29</v>
      </c>
      <c r="E3037" s="16">
        <v>245.88</v>
      </c>
      <c r="F3037" s="16">
        <v>183.75</v>
      </c>
      <c r="G3037" s="8"/>
      <c r="H3037" s="9"/>
      <c r="I3037" s="9"/>
      <c r="J3037" s="17">
        <f>E3037-F3037</f>
        <v>62.129999999999995</v>
      </c>
      <c r="K3037" s="9"/>
      <c r="L3037" s="9"/>
      <c r="M3037" s="9"/>
    </row>
    <row r="3038" spans="1:13" ht="12.75">
      <c r="A3038" s="1" t="s">
        <v>13</v>
      </c>
      <c r="B3038" s="5" t="s">
        <v>121</v>
      </c>
      <c r="C3038" s="5" t="s">
        <v>122</v>
      </c>
      <c r="D3038" s="5" t="s">
        <v>30</v>
      </c>
      <c r="E3038" s="16">
        <v>41895.24</v>
      </c>
      <c r="F3038" s="16">
        <v>32383.23</v>
      </c>
      <c r="G3038" s="8"/>
      <c r="H3038" s="9"/>
      <c r="I3038" s="9"/>
      <c r="J3038" s="17">
        <f>E3038-F3038</f>
        <v>9512.009999999998</v>
      </c>
      <c r="K3038" s="9">
        <f>161.27*12</f>
        <v>1935.2400000000002</v>
      </c>
      <c r="L3038" s="9"/>
      <c r="M3038" s="9"/>
    </row>
    <row r="3039" spans="1:13" ht="12.75">
      <c r="A3039" s="1" t="s">
        <v>13</v>
      </c>
      <c r="B3039" s="5" t="s">
        <v>121</v>
      </c>
      <c r="C3039" s="5" t="s">
        <v>122</v>
      </c>
      <c r="D3039" s="5" t="s">
        <v>31</v>
      </c>
      <c r="E3039" s="16">
        <v>246348.96</v>
      </c>
      <c r="F3039" s="16">
        <v>184316.08</v>
      </c>
      <c r="G3039" s="8"/>
      <c r="H3039" s="9"/>
      <c r="I3039" s="9"/>
      <c r="J3039" s="17">
        <f>E3039-F3039</f>
        <v>62032.880000000005</v>
      </c>
      <c r="K3039" s="9"/>
      <c r="L3039" s="9"/>
      <c r="M3039" s="9"/>
    </row>
    <row r="3040" spans="1:13" ht="12.75">
      <c r="A3040" s="1" t="s">
        <v>13</v>
      </c>
      <c r="B3040" s="5" t="s">
        <v>121</v>
      </c>
      <c r="C3040" s="5" t="s">
        <v>122</v>
      </c>
      <c r="D3040" s="5" t="s">
        <v>33</v>
      </c>
      <c r="E3040" s="16">
        <v>1911.36</v>
      </c>
      <c r="F3040" s="16">
        <v>1430.6</v>
      </c>
      <c r="G3040" s="8"/>
      <c r="H3040" s="9"/>
      <c r="I3040" s="9"/>
      <c r="J3040" s="17">
        <f>E3040-F3040</f>
        <v>480.76</v>
      </c>
      <c r="K3040" s="9"/>
      <c r="L3040" s="9"/>
      <c r="M3040" s="9"/>
    </row>
    <row r="3041" spans="1:13" ht="12.75">
      <c r="A3041" s="1" t="s">
        <v>13</v>
      </c>
      <c r="B3041" s="5" t="s">
        <v>121</v>
      </c>
      <c r="C3041" s="5" t="s">
        <v>122</v>
      </c>
      <c r="D3041" s="5" t="s">
        <v>37</v>
      </c>
      <c r="E3041" s="16">
        <v>488008.72</v>
      </c>
      <c r="F3041" s="16">
        <v>367985.37</v>
      </c>
      <c r="G3041" s="8"/>
      <c r="H3041" s="9"/>
      <c r="I3041" s="9"/>
      <c r="J3041" s="17">
        <f>E3041-F3041</f>
        <v>120023.34999999998</v>
      </c>
      <c r="K3041" s="9"/>
      <c r="L3041" s="9"/>
      <c r="M3041" s="9"/>
    </row>
    <row r="3042" spans="2:13" ht="12.75">
      <c r="B3042" s="5"/>
      <c r="C3042" s="5"/>
      <c r="D3042" s="10" t="s">
        <v>38</v>
      </c>
      <c r="E3042" s="11">
        <f>E3023+E3024+E3025+E3026+E3027+E3028+E3030+E3031+E3032+E3033+E3036+E3040</f>
        <v>77965.8</v>
      </c>
      <c r="F3042" s="11">
        <f>F3023+F3024+F3025+F3026+F3027+F3028+F3030+F3031+F3032+F3033+F3036+F3040</f>
        <v>58378.98</v>
      </c>
      <c r="G3042" s="8"/>
      <c r="H3042" s="9"/>
      <c r="I3042" s="9"/>
      <c r="J3042" s="17">
        <f>E3042-F3042</f>
        <v>19586.82</v>
      </c>
      <c r="K3042" s="9"/>
      <c r="L3042" s="9"/>
      <c r="M3042" s="9"/>
    </row>
    <row r="3043" spans="2:13" ht="12.75">
      <c r="B3043" s="5"/>
      <c r="C3043" s="5"/>
      <c r="D3043" s="10" t="s">
        <v>51</v>
      </c>
      <c r="E3043" s="11">
        <f>E3042+E3035+E3034</f>
        <v>128580.48000000001</v>
      </c>
      <c r="F3043" s="11">
        <f>F3042+F3035+F3034</f>
        <v>96272.94</v>
      </c>
      <c r="G3043" s="8"/>
      <c r="H3043" s="9"/>
      <c r="I3043" s="9"/>
      <c r="J3043" s="17">
        <f>E3043-F3043</f>
        <v>32307.540000000008</v>
      </c>
      <c r="K3043" s="9"/>
      <c r="L3043" s="9"/>
      <c r="M3043" s="9"/>
    </row>
    <row r="3044" spans="2:13" ht="12.75">
      <c r="B3044" s="5"/>
      <c r="C3044" s="5"/>
      <c r="D3044" s="10"/>
      <c r="E3044" s="11"/>
      <c r="F3044" s="11"/>
      <c r="G3044" s="8"/>
      <c r="H3044" s="9"/>
      <c r="I3044" s="9"/>
      <c r="J3044" s="17"/>
      <c r="K3044" s="9"/>
      <c r="L3044" s="9"/>
      <c r="M3044" s="9"/>
    </row>
    <row r="3045" spans="2:13" ht="12.75">
      <c r="B3045" s="5"/>
      <c r="C3045" s="5"/>
      <c r="D3045" s="23" t="s">
        <v>123</v>
      </c>
      <c r="E3045" s="24">
        <f>E86+E105+E126+E147+E170+E192+E212+E231+E250+E269+E288+E307+E328+E349+E371+E392+E410+E432+E456+E480+E504+E524+E543+E562+E581+E602+E623+E645+E667+E688+E711+E733+E755+E780+E805+E826+E851+E872+E894+E915+E938+E959+E980+E1001+E1022+E1043+E1064+E1085+E1105+E1124+E1144+E1165+E1187+E1208+E1230+E1252+E1273+E1295+E1317+E1339+E1360+E1381+E1402+E1423+E1444+E1464+E1483+E1503+E1522+E1541+E1563+E1583+E1605+E1628+E1651+E1673+E1696+E1719+E1742+E1765+E1788+E1811+E1833+E1854+E1875+E1896+E1919+E1943+E1968+E1989+E2010+E2031+E2052+E2073+E2094+E2115+E2136+E2157+E2178+E2199+E2220+E2242+E2263+E2305+E2325+E2346+E2365+E2384+E2403+E2441+E2460+E2479+E2499+E2521+E2544+E2569+E2599+E2629+E2658+E2682+E2702+E2728+E2750+E2773+E2794+E2817+E2840+E2862+E2885+E2909+E2935+E2961+E2987+E3013+E3034+E2284+E2422</f>
        <v>7999737.61</v>
      </c>
      <c r="F3045" s="24">
        <f>F86+F105+F126+F147+F170+F192+F212+F231+F250+F269+F288+F307+F328+F349+F371+F392+F410+F432+F456+F480+F504+F524+F543+F562+F581+F602+F623+F645+F667+F688+F711+F733+F755+F780+F805+F826+F851+F872+F894+F915+F938+F959+F980+F1001+F1022+F1043+F1064+F1085+F1105+F1124+F1144+F1165+F1187+F1208+F1230+F1252+F1273+F1295+F1317+F1339+F1360+F1381+F1402+F1423+F1444+F1464+F1483+F1503+F1522+F1541+F1563+F1583+F1605+F1628+F1651+F1673+F1696+F1719+F1742+F1765+F1788+F1811+F1833+F1854+F1875+F1896+F1919+F1943+F1968+F1989+F2010+F2031+F2052+F2073+F2094+F2115+F2136+F2157+F2178+F2199+F2220+F2242+F2263+F2305+F2325+F2346+F2365+F2384+F2403+F2441+F2460+F2479+F2499+F2521+F2544+F2569+F2599+F2629+F2658+F2682+F2702+F2728+F2750+F2773+F2794+F2817+F2840+F2862+F2885+F2909+F2935+F2961+F2987+F3013+F3034+F2284+F2422</f>
        <v>6849993.580000003</v>
      </c>
      <c r="G3045" s="24">
        <f>G86+G105+G126+G147+G170+G192+G212+G231+G250+G269+G288+G307+G328+G349+G371+G392+G410+G432+G456+G480+G504+G524+G543+G562+G581+G602+G623+G645+G667+G688+G711+G733+G755+G780+G805+G826+G851+G872+G894+G915+G938+G959+G980+G1001+G1022+G1043+G1064+G1085+G1105+G1124+G1144+G1165+G1187+G1208+G1230+G1252+G1273+G1295+G1317+G1339+G1360+G1381+G1402+G1423+G1444+G1464+G1483+G1503+G1522+G1541+G1563+G1583+G1605+G1628+G1651+G1673+G1696+G1719+G1742+G1765+G1788+G1811+G1833+G1854+G1875+G1896+G1919+G1943+G1968+G1989+G2010+G2031+G2052+G2073+G2094+G2115+G2136+G2157+G2178+G2199+G2220+G2242+G2263+G2305+G2325+G2346+G2365+G2384+G2403+G2441+G2460+G2479+G2499+G2521+G2544+G2569+G2599+G2629+G2658+G2682+G2702+G2728+G2750+G2773+G2794+G2817+G2840+G2862+G2885+G2909+G2935+G2961+G2987+G3013+G3034+G2284+G2422</f>
        <v>8553533.070000002</v>
      </c>
      <c r="H3045" s="9"/>
      <c r="I3045" s="9"/>
      <c r="J3045" s="17"/>
      <c r="K3045" s="9"/>
      <c r="L3045" s="9"/>
      <c r="M3045" s="9"/>
    </row>
    <row r="3046" spans="1:13" ht="12.75">
      <c r="A3046" s="1" t="s">
        <v>13</v>
      </c>
      <c r="B3046" s="5" t="s">
        <v>124</v>
      </c>
      <c r="C3046" s="5" t="s">
        <v>15</v>
      </c>
      <c r="D3046" s="5" t="s">
        <v>16</v>
      </c>
      <c r="E3046" s="16">
        <v>3628.56</v>
      </c>
      <c r="F3046" s="16">
        <v>3876.3</v>
      </c>
      <c r="G3046" s="8"/>
      <c r="H3046" s="9"/>
      <c r="I3046" s="9"/>
      <c r="J3046" s="17">
        <f>E3046-F3046</f>
        <v>-247.74000000000024</v>
      </c>
      <c r="K3046" s="9"/>
      <c r="L3046" s="9"/>
      <c r="M3046" s="9"/>
    </row>
    <row r="3047" spans="1:13" ht="12.75">
      <c r="A3047" s="1" t="s">
        <v>13</v>
      </c>
      <c r="B3047" s="5" t="s">
        <v>124</v>
      </c>
      <c r="C3047" s="5" t="s">
        <v>15</v>
      </c>
      <c r="D3047" s="5" t="s">
        <v>49</v>
      </c>
      <c r="E3047" s="16">
        <v>355.74</v>
      </c>
      <c r="F3047" s="16">
        <v>382.51</v>
      </c>
      <c r="G3047" s="8"/>
      <c r="H3047" s="9"/>
      <c r="I3047" s="9"/>
      <c r="J3047" s="17">
        <f>E3047-F3047</f>
        <v>-26.769999999999982</v>
      </c>
      <c r="K3047" s="9"/>
      <c r="L3047" s="9"/>
      <c r="M3047" s="9"/>
    </row>
    <row r="3048" spans="1:13" ht="12.75">
      <c r="A3048" s="1" t="s">
        <v>13</v>
      </c>
      <c r="B3048" s="5" t="s">
        <v>124</v>
      </c>
      <c r="C3048" s="5" t="s">
        <v>15</v>
      </c>
      <c r="D3048" s="5" t="s">
        <v>50</v>
      </c>
      <c r="E3048" s="16">
        <v>498.18</v>
      </c>
      <c r="F3048" s="16">
        <v>536.52</v>
      </c>
      <c r="G3048" s="8"/>
      <c r="H3048" s="9"/>
      <c r="I3048" s="9"/>
      <c r="J3048" s="17">
        <f>E3048-F3048</f>
        <v>-38.339999999999975</v>
      </c>
      <c r="K3048" s="9"/>
      <c r="L3048" s="9"/>
      <c r="M3048" s="9"/>
    </row>
    <row r="3049" spans="1:13" ht="12.75">
      <c r="A3049" s="1" t="s">
        <v>13</v>
      </c>
      <c r="B3049" s="5" t="s">
        <v>124</v>
      </c>
      <c r="C3049" s="5" t="s">
        <v>15</v>
      </c>
      <c r="D3049" s="5" t="s">
        <v>19</v>
      </c>
      <c r="E3049" s="16">
        <v>498.18</v>
      </c>
      <c r="F3049" s="16">
        <v>541.19</v>
      </c>
      <c r="G3049" s="8"/>
      <c r="H3049" s="9"/>
      <c r="I3049" s="9"/>
      <c r="J3049" s="17">
        <f>E3049-F3049</f>
        <v>-43.01000000000005</v>
      </c>
      <c r="K3049" s="9"/>
      <c r="L3049" s="9"/>
      <c r="M3049" s="9"/>
    </row>
    <row r="3050" spans="1:13" ht="12.75">
      <c r="A3050" s="1" t="s">
        <v>13</v>
      </c>
      <c r="B3050" s="5" t="s">
        <v>124</v>
      </c>
      <c r="C3050" s="5" t="s">
        <v>15</v>
      </c>
      <c r="D3050" s="5" t="s">
        <v>22</v>
      </c>
      <c r="E3050" s="16">
        <v>498.06</v>
      </c>
      <c r="F3050" s="16">
        <v>527.18</v>
      </c>
      <c r="G3050" s="8"/>
      <c r="H3050" s="9"/>
      <c r="I3050" s="9"/>
      <c r="J3050" s="17">
        <f>E3050-F3050</f>
        <v>-29.119999999999948</v>
      </c>
      <c r="K3050" s="9"/>
      <c r="L3050" s="9"/>
      <c r="M3050" s="9"/>
    </row>
    <row r="3051" spans="1:13" ht="12.75">
      <c r="A3051" s="1" t="s">
        <v>13</v>
      </c>
      <c r="B3051" s="5" t="s">
        <v>124</v>
      </c>
      <c r="C3051" s="5" t="s">
        <v>15</v>
      </c>
      <c r="D3051" s="5" t="s">
        <v>24</v>
      </c>
      <c r="E3051" s="16">
        <v>10.2</v>
      </c>
      <c r="F3051" s="16">
        <v>13.37</v>
      </c>
      <c r="G3051" s="8"/>
      <c r="H3051" s="9"/>
      <c r="I3051" s="9"/>
      <c r="J3051" s="17">
        <f>E3051-F3051</f>
        <v>-3.17</v>
      </c>
      <c r="K3051" s="9"/>
      <c r="L3051" s="9"/>
      <c r="M3051" s="9"/>
    </row>
    <row r="3052" spans="1:13" ht="12.75">
      <c r="A3052" s="1" t="s">
        <v>13</v>
      </c>
      <c r="B3052" s="5" t="s">
        <v>124</v>
      </c>
      <c r="C3052" s="5" t="s">
        <v>15</v>
      </c>
      <c r="D3052" s="5" t="s">
        <v>25</v>
      </c>
      <c r="E3052" s="16">
        <v>9645.66</v>
      </c>
      <c r="F3052" s="16">
        <v>10310.78</v>
      </c>
      <c r="G3052" s="8"/>
      <c r="H3052" s="9"/>
      <c r="I3052" s="9"/>
      <c r="J3052" s="17">
        <f>E3052-F3052</f>
        <v>-665.1200000000008</v>
      </c>
      <c r="K3052" s="9"/>
      <c r="L3052" s="9"/>
      <c r="M3052" s="9"/>
    </row>
    <row r="3053" spans="1:13" ht="12.75">
      <c r="A3053" s="1" t="s">
        <v>13</v>
      </c>
      <c r="B3053" s="5" t="s">
        <v>124</v>
      </c>
      <c r="C3053" s="5" t="s">
        <v>15</v>
      </c>
      <c r="D3053" s="10" t="s">
        <v>26</v>
      </c>
      <c r="E3053" s="11">
        <v>3333.84</v>
      </c>
      <c r="F3053" s="11">
        <v>3582.96</v>
      </c>
      <c r="G3053" s="8">
        <v>0</v>
      </c>
      <c r="H3053" s="9"/>
      <c r="I3053" s="9"/>
      <c r="J3053" s="17">
        <f>E3053-F3053</f>
        <v>-249.1199999999999</v>
      </c>
      <c r="K3053" s="9"/>
      <c r="L3053" s="9"/>
      <c r="M3053" s="9"/>
    </row>
    <row r="3054" spans="1:13" ht="12.75">
      <c r="A3054" s="1" t="s">
        <v>13</v>
      </c>
      <c r="B3054" s="5" t="s">
        <v>124</v>
      </c>
      <c r="C3054" s="18" t="s">
        <v>15</v>
      </c>
      <c r="D3054" s="18" t="s">
        <v>28</v>
      </c>
      <c r="E3054" s="19">
        <v>6708.24</v>
      </c>
      <c r="F3054" s="19">
        <v>7255.93</v>
      </c>
      <c r="G3054" s="8"/>
      <c r="H3054" s="9"/>
      <c r="I3054" s="9"/>
      <c r="J3054" s="17">
        <f>E3054-F3054</f>
        <v>-547.6900000000005</v>
      </c>
      <c r="K3054" s="9"/>
      <c r="L3054" s="9"/>
      <c r="M3054" s="9"/>
    </row>
    <row r="3055" spans="1:13" ht="12.75">
      <c r="A3055" s="1" t="s">
        <v>13</v>
      </c>
      <c r="B3055" s="5" t="s">
        <v>124</v>
      </c>
      <c r="C3055" s="5" t="s">
        <v>15</v>
      </c>
      <c r="D3055" s="5" t="s">
        <v>54</v>
      </c>
      <c r="E3055" s="16">
        <v>3425.4</v>
      </c>
      <c r="F3055" s="16">
        <v>3628.84</v>
      </c>
      <c r="G3055" s="8"/>
      <c r="H3055" s="9"/>
      <c r="I3055" s="9"/>
      <c r="J3055" s="17">
        <f>E3055-F3055</f>
        <v>-203.44000000000005</v>
      </c>
      <c r="K3055" s="9"/>
      <c r="L3055" s="9"/>
      <c r="M3055" s="9"/>
    </row>
    <row r="3056" spans="1:13" ht="12.75">
      <c r="A3056" s="1" t="s">
        <v>13</v>
      </c>
      <c r="B3056" s="5" t="s">
        <v>124</v>
      </c>
      <c r="C3056" s="5" t="s">
        <v>15</v>
      </c>
      <c r="D3056" s="5" t="s">
        <v>33</v>
      </c>
      <c r="E3056" s="16">
        <v>589.5</v>
      </c>
      <c r="F3056" s="16">
        <v>633.01</v>
      </c>
      <c r="G3056" s="8"/>
      <c r="H3056" s="9"/>
      <c r="I3056" s="9"/>
      <c r="J3056" s="17">
        <f>E3056-F3056</f>
        <v>-43.50999999999999</v>
      </c>
      <c r="K3056" s="9"/>
      <c r="L3056" s="9"/>
      <c r="M3056" s="9"/>
    </row>
    <row r="3057" spans="1:13" ht="12.75">
      <c r="A3057" s="1" t="s">
        <v>13</v>
      </c>
      <c r="B3057" s="5" t="s">
        <v>124</v>
      </c>
      <c r="C3057" s="5" t="s">
        <v>15</v>
      </c>
      <c r="D3057" s="5" t="s">
        <v>37</v>
      </c>
      <c r="E3057" s="16">
        <v>29191.56</v>
      </c>
      <c r="F3057" s="16">
        <v>31288.59</v>
      </c>
      <c r="G3057" s="8"/>
      <c r="H3057" s="9"/>
      <c r="I3057" s="9"/>
      <c r="J3057" s="17">
        <f>E3057-F3057</f>
        <v>-2097.029999999999</v>
      </c>
      <c r="K3057" s="9"/>
      <c r="L3057" s="9"/>
      <c r="M3057" s="9"/>
    </row>
    <row r="3058" spans="2:13" ht="12.75">
      <c r="B3058" s="5"/>
      <c r="C3058" s="5"/>
      <c r="D3058" s="10" t="s">
        <v>38</v>
      </c>
      <c r="E3058" s="11">
        <f>E3046+E3047+E3048+E3049+E3050+E3051+E3052+E3055+E3056</f>
        <v>19149.480000000003</v>
      </c>
      <c r="F3058" s="11">
        <f>F3046+F3047+F3048+F3049+F3050+F3051+F3052+F3055+F3056</f>
        <v>20449.7</v>
      </c>
      <c r="G3058" s="8"/>
      <c r="H3058" s="9"/>
      <c r="I3058" s="9"/>
      <c r="J3058" s="17">
        <f>E3058-F3058</f>
        <v>-1300.2199999999975</v>
      </c>
      <c r="K3058" s="9"/>
      <c r="L3058" s="9"/>
      <c r="M3058" s="9"/>
    </row>
    <row r="3059" spans="2:13" ht="12.75">
      <c r="B3059" s="5"/>
      <c r="C3059" s="5"/>
      <c r="D3059" s="10" t="s">
        <v>51</v>
      </c>
      <c r="E3059" s="11">
        <f>E3058+E3054+E3053</f>
        <v>29191.56</v>
      </c>
      <c r="F3059" s="11">
        <f>F3058+F3054+F3053</f>
        <v>31288.59</v>
      </c>
      <c r="G3059" s="8"/>
      <c r="H3059" s="9"/>
      <c r="I3059" s="9"/>
      <c r="J3059" s="17">
        <f>E3059-F3059</f>
        <v>-2097.029999999999</v>
      </c>
      <c r="K3059" s="9"/>
      <c r="L3059" s="9"/>
      <c r="M3059" s="9"/>
    </row>
    <row r="3060" spans="1:13" ht="12.75">
      <c r="A3060" s="1" t="s">
        <v>13</v>
      </c>
      <c r="B3060" s="5" t="s">
        <v>124</v>
      </c>
      <c r="C3060" s="5" t="s">
        <v>125</v>
      </c>
      <c r="D3060" s="5" t="s">
        <v>16</v>
      </c>
      <c r="E3060" s="16">
        <v>3547.08</v>
      </c>
      <c r="F3060" s="16">
        <v>985.4</v>
      </c>
      <c r="G3060" s="8"/>
      <c r="H3060" s="9"/>
      <c r="I3060" s="9"/>
      <c r="J3060" s="17">
        <f>E3060-F3060</f>
        <v>2561.68</v>
      </c>
      <c r="K3060" s="9"/>
      <c r="L3060" s="9"/>
      <c r="M3060" s="9"/>
    </row>
    <row r="3061" spans="1:13" ht="12.75">
      <c r="A3061" s="1" t="s">
        <v>13</v>
      </c>
      <c r="B3061" s="5" t="s">
        <v>124</v>
      </c>
      <c r="C3061" s="5" t="s">
        <v>125</v>
      </c>
      <c r="D3061" s="5" t="s">
        <v>49</v>
      </c>
      <c r="E3061" s="16">
        <v>347.76</v>
      </c>
      <c r="F3061" s="16">
        <v>97.37</v>
      </c>
      <c r="G3061" s="8"/>
      <c r="H3061" s="9"/>
      <c r="I3061" s="9"/>
      <c r="J3061" s="17">
        <f>E3061-F3061</f>
        <v>250.39</v>
      </c>
      <c r="K3061" s="9"/>
      <c r="L3061" s="9"/>
      <c r="M3061" s="9"/>
    </row>
    <row r="3062" spans="1:13" ht="12.75">
      <c r="A3062" s="1" t="s">
        <v>13</v>
      </c>
      <c r="B3062" s="5" t="s">
        <v>124</v>
      </c>
      <c r="C3062" s="5" t="s">
        <v>125</v>
      </c>
      <c r="D3062" s="5" t="s">
        <v>50</v>
      </c>
      <c r="E3062" s="16">
        <v>486.84</v>
      </c>
      <c r="F3062" s="16">
        <v>136.59</v>
      </c>
      <c r="G3062" s="8"/>
      <c r="H3062" s="9"/>
      <c r="I3062" s="9"/>
      <c r="J3062" s="17">
        <f>E3062-F3062</f>
        <v>350.25</v>
      </c>
      <c r="K3062" s="9"/>
      <c r="L3062" s="9"/>
      <c r="M3062" s="9"/>
    </row>
    <row r="3063" spans="1:13" ht="12.75">
      <c r="A3063" s="1" t="s">
        <v>13</v>
      </c>
      <c r="B3063" s="5" t="s">
        <v>124</v>
      </c>
      <c r="C3063" s="5" t="s">
        <v>125</v>
      </c>
      <c r="D3063" s="5" t="s">
        <v>19</v>
      </c>
      <c r="E3063" s="16">
        <v>486.84</v>
      </c>
      <c r="F3063" s="16">
        <v>138.01</v>
      </c>
      <c r="G3063" s="8"/>
      <c r="H3063" s="9"/>
      <c r="I3063" s="9"/>
      <c r="J3063" s="17">
        <f>E3063-F3063</f>
        <v>348.83</v>
      </c>
      <c r="K3063" s="9"/>
      <c r="L3063" s="9"/>
      <c r="M3063" s="9"/>
    </row>
    <row r="3064" spans="1:13" ht="12.75">
      <c r="A3064" s="1" t="s">
        <v>13</v>
      </c>
      <c r="B3064" s="5" t="s">
        <v>124</v>
      </c>
      <c r="C3064" s="5" t="s">
        <v>125</v>
      </c>
      <c r="D3064" s="5" t="s">
        <v>22</v>
      </c>
      <c r="E3064" s="16">
        <v>486.96</v>
      </c>
      <c r="F3064" s="16">
        <v>133.79</v>
      </c>
      <c r="G3064" s="8"/>
      <c r="H3064" s="9"/>
      <c r="I3064" s="9"/>
      <c r="J3064" s="17">
        <f>E3064-F3064</f>
        <v>353.16999999999996</v>
      </c>
      <c r="K3064" s="9"/>
      <c r="L3064" s="9"/>
      <c r="M3064" s="9"/>
    </row>
    <row r="3065" spans="1:13" ht="12.75">
      <c r="A3065" s="1" t="s">
        <v>13</v>
      </c>
      <c r="B3065" s="5" t="s">
        <v>124</v>
      </c>
      <c r="C3065" s="5" t="s">
        <v>125</v>
      </c>
      <c r="D3065" s="5" t="s">
        <v>24</v>
      </c>
      <c r="E3065" s="16">
        <v>9.96</v>
      </c>
      <c r="F3065" s="16">
        <v>3.53</v>
      </c>
      <c r="G3065" s="8"/>
      <c r="H3065" s="9"/>
      <c r="I3065" s="9"/>
      <c r="J3065" s="17">
        <f>E3065-F3065</f>
        <v>6.430000000000001</v>
      </c>
      <c r="K3065" s="9"/>
      <c r="L3065" s="9"/>
      <c r="M3065" s="9"/>
    </row>
    <row r="3066" spans="1:13" ht="12.75">
      <c r="A3066" s="1" t="s">
        <v>13</v>
      </c>
      <c r="B3066" s="5" t="s">
        <v>124</v>
      </c>
      <c r="C3066" s="5" t="s">
        <v>125</v>
      </c>
      <c r="D3066" s="5" t="s">
        <v>25</v>
      </c>
      <c r="E3066" s="16">
        <v>9429.24</v>
      </c>
      <c r="F3066" s="16">
        <v>2621.54</v>
      </c>
      <c r="G3066" s="8"/>
      <c r="H3066" s="9"/>
      <c r="I3066" s="9"/>
      <c r="J3066" s="17">
        <f>E3066-F3066</f>
        <v>6807.7</v>
      </c>
      <c r="K3066" s="9"/>
      <c r="L3066" s="9"/>
      <c r="M3066" s="9"/>
    </row>
    <row r="3067" spans="1:13" ht="12.75">
      <c r="A3067" s="1" t="s">
        <v>13</v>
      </c>
      <c r="B3067" s="5" t="s">
        <v>124</v>
      </c>
      <c r="C3067" s="5" t="s">
        <v>125</v>
      </c>
      <c r="D3067" s="10" t="s">
        <v>26</v>
      </c>
      <c r="E3067" s="11">
        <v>3258.96</v>
      </c>
      <c r="F3067" s="11">
        <v>911.98</v>
      </c>
      <c r="G3067" s="8">
        <v>0</v>
      </c>
      <c r="H3067" s="9"/>
      <c r="I3067" s="9"/>
      <c r="J3067" s="17">
        <f>E3067-F3067</f>
        <v>2346.98</v>
      </c>
      <c r="K3067" s="9"/>
      <c r="L3067" s="9"/>
      <c r="M3067" s="9"/>
    </row>
    <row r="3068" spans="1:13" ht="12.75">
      <c r="A3068" s="1" t="s">
        <v>13</v>
      </c>
      <c r="B3068" s="5" t="s">
        <v>124</v>
      </c>
      <c r="C3068" s="18" t="s">
        <v>125</v>
      </c>
      <c r="D3068" s="18" t="s">
        <v>28</v>
      </c>
      <c r="E3068" s="19">
        <v>6557.76</v>
      </c>
      <c r="F3068" s="19">
        <v>1849.46</v>
      </c>
      <c r="G3068" s="8"/>
      <c r="H3068" s="9"/>
      <c r="I3068" s="9"/>
      <c r="J3068" s="17">
        <f>E3068-F3068</f>
        <v>4708.3</v>
      </c>
      <c r="K3068" s="9"/>
      <c r="L3068" s="9"/>
      <c r="M3068" s="9"/>
    </row>
    <row r="3069" spans="1:13" ht="12.75">
      <c r="A3069" s="1" t="s">
        <v>13</v>
      </c>
      <c r="B3069" s="5" t="s">
        <v>124</v>
      </c>
      <c r="C3069" s="5" t="s">
        <v>125</v>
      </c>
      <c r="D3069" s="5" t="s">
        <v>54</v>
      </c>
      <c r="E3069" s="16">
        <v>3348.48</v>
      </c>
      <c r="F3069" s="16">
        <v>920.87</v>
      </c>
      <c r="G3069" s="8"/>
      <c r="H3069" s="9"/>
      <c r="I3069" s="9"/>
      <c r="J3069" s="17">
        <f>E3069-F3069</f>
        <v>2427.61</v>
      </c>
      <c r="K3069" s="9"/>
      <c r="L3069" s="9"/>
      <c r="M3069" s="9"/>
    </row>
    <row r="3070" spans="1:13" ht="12.75">
      <c r="A3070" s="1" t="s">
        <v>13</v>
      </c>
      <c r="B3070" s="5" t="s">
        <v>124</v>
      </c>
      <c r="C3070" s="5" t="s">
        <v>125</v>
      </c>
      <c r="D3070" s="5" t="s">
        <v>33</v>
      </c>
      <c r="E3070" s="16">
        <v>576.24</v>
      </c>
      <c r="F3070" s="16">
        <v>161.08</v>
      </c>
      <c r="G3070" s="8"/>
      <c r="H3070" s="9"/>
      <c r="I3070" s="9"/>
      <c r="J3070" s="17">
        <f>E3070-F3070</f>
        <v>415.15999999999997</v>
      </c>
      <c r="K3070" s="9"/>
      <c r="L3070" s="9"/>
      <c r="M3070" s="9"/>
    </row>
    <row r="3071" spans="1:13" ht="12.75">
      <c r="A3071" s="1" t="s">
        <v>13</v>
      </c>
      <c r="B3071" s="5" t="s">
        <v>124</v>
      </c>
      <c r="C3071" s="5" t="s">
        <v>125</v>
      </c>
      <c r="D3071" s="5" t="s">
        <v>37</v>
      </c>
      <c r="E3071" s="16">
        <v>28536.12</v>
      </c>
      <c r="F3071" s="16">
        <v>7959.62</v>
      </c>
      <c r="G3071" s="8"/>
      <c r="H3071" s="9"/>
      <c r="I3071" s="9"/>
      <c r="J3071" s="17">
        <f>E3071-F3071</f>
        <v>20576.5</v>
      </c>
      <c r="K3071" s="9"/>
      <c r="L3071" s="9"/>
      <c r="M3071" s="9"/>
    </row>
    <row r="3072" spans="2:13" ht="12.75">
      <c r="B3072" s="5"/>
      <c r="C3072" s="5"/>
      <c r="D3072" s="10" t="s">
        <v>38</v>
      </c>
      <c r="E3072" s="11">
        <f>E3060+E3061+E3062+E3063+E3064+E3065+E3066+E3069+E3070</f>
        <v>18719.4</v>
      </c>
      <c r="F3072" s="11">
        <f>F3060+F3061+F3062+F3063+F3064+F3065+F3066+F3069+F3070</f>
        <v>5198.179999999999</v>
      </c>
      <c r="G3072" s="8"/>
      <c r="H3072" s="9"/>
      <c r="I3072" s="9"/>
      <c r="J3072" s="17">
        <f>E3072-F3072</f>
        <v>13521.220000000001</v>
      </c>
      <c r="K3072" s="9"/>
      <c r="L3072" s="9"/>
      <c r="M3072" s="9"/>
    </row>
    <row r="3073" spans="2:13" ht="12.75">
      <c r="B3073" s="5"/>
      <c r="C3073" s="5"/>
      <c r="D3073" s="10" t="s">
        <v>51</v>
      </c>
      <c r="E3073" s="11">
        <f>E3072+E3068+E3067</f>
        <v>28536.120000000003</v>
      </c>
      <c r="F3073" s="11">
        <f>F3072+F3068+F3067</f>
        <v>7959.619999999999</v>
      </c>
      <c r="G3073" s="8"/>
      <c r="H3073" s="9"/>
      <c r="I3073" s="9"/>
      <c r="J3073" s="17">
        <f>E3073-F3073</f>
        <v>20576.500000000004</v>
      </c>
      <c r="K3073" s="9"/>
      <c r="L3073" s="9"/>
      <c r="M3073" s="9"/>
    </row>
    <row r="3074" spans="1:13" ht="12.75">
      <c r="A3074" s="1" t="s">
        <v>13</v>
      </c>
      <c r="B3074" s="5" t="s">
        <v>124</v>
      </c>
      <c r="C3074" s="5" t="s">
        <v>80</v>
      </c>
      <c r="D3074" s="5" t="s">
        <v>16</v>
      </c>
      <c r="E3074" s="16">
        <v>3195.9</v>
      </c>
      <c r="F3074" s="16">
        <v>3091.78</v>
      </c>
      <c r="G3074" s="8"/>
      <c r="H3074" s="9"/>
      <c r="I3074" s="9"/>
      <c r="J3074" s="17">
        <f>E3074-F3074</f>
        <v>104.11999999999989</v>
      </c>
      <c r="K3074" s="9"/>
      <c r="L3074" s="9"/>
      <c r="M3074" s="9"/>
    </row>
    <row r="3075" spans="1:13" ht="12.75">
      <c r="A3075" s="1" t="s">
        <v>13</v>
      </c>
      <c r="B3075" s="5" t="s">
        <v>124</v>
      </c>
      <c r="C3075" s="5" t="s">
        <v>80</v>
      </c>
      <c r="D3075" s="5" t="s">
        <v>49</v>
      </c>
      <c r="E3075" s="16">
        <v>313.32</v>
      </c>
      <c r="F3075" s="16">
        <v>304.91</v>
      </c>
      <c r="G3075" s="8"/>
      <c r="H3075" s="9"/>
      <c r="I3075" s="9"/>
      <c r="J3075" s="17">
        <f>E3075-F3075</f>
        <v>8.409999999999968</v>
      </c>
      <c r="K3075" s="9"/>
      <c r="L3075" s="9"/>
      <c r="M3075" s="9"/>
    </row>
    <row r="3076" spans="1:13" ht="12.75">
      <c r="A3076" s="1" t="s">
        <v>13</v>
      </c>
      <c r="B3076" s="5" t="s">
        <v>124</v>
      </c>
      <c r="C3076" s="5" t="s">
        <v>80</v>
      </c>
      <c r="D3076" s="5" t="s">
        <v>50</v>
      </c>
      <c r="E3076" s="16">
        <v>438.78</v>
      </c>
      <c r="F3076" s="16">
        <v>427.64</v>
      </c>
      <c r="G3076" s="8"/>
      <c r="H3076" s="9"/>
      <c r="I3076" s="9"/>
      <c r="J3076" s="17">
        <f>E3076-F3076</f>
        <v>11.139999999999986</v>
      </c>
      <c r="K3076" s="9"/>
      <c r="L3076" s="9"/>
      <c r="M3076" s="9"/>
    </row>
    <row r="3077" spans="1:13" ht="12.75">
      <c r="A3077" s="1" t="s">
        <v>13</v>
      </c>
      <c r="B3077" s="5" t="s">
        <v>124</v>
      </c>
      <c r="C3077" s="5" t="s">
        <v>80</v>
      </c>
      <c r="D3077" s="5" t="s">
        <v>19</v>
      </c>
      <c r="E3077" s="16">
        <v>438.78</v>
      </c>
      <c r="F3077" s="16">
        <v>431.05</v>
      </c>
      <c r="G3077" s="8"/>
      <c r="H3077" s="9"/>
      <c r="I3077" s="9"/>
      <c r="J3077" s="17">
        <f>E3077-F3077</f>
        <v>7.729999999999961</v>
      </c>
      <c r="K3077" s="9"/>
      <c r="L3077" s="9"/>
      <c r="M3077" s="9"/>
    </row>
    <row r="3078" spans="1:13" ht="12.75">
      <c r="A3078" s="1" t="s">
        <v>13</v>
      </c>
      <c r="B3078" s="5" t="s">
        <v>124</v>
      </c>
      <c r="C3078" s="5" t="s">
        <v>80</v>
      </c>
      <c r="D3078" s="5" t="s">
        <v>22</v>
      </c>
      <c r="E3078" s="16">
        <v>438.72</v>
      </c>
      <c r="F3078" s="16">
        <v>420.86</v>
      </c>
      <c r="G3078" s="8"/>
      <c r="H3078" s="9"/>
      <c r="I3078" s="9"/>
      <c r="J3078" s="17">
        <f>E3078-F3078</f>
        <v>17.860000000000014</v>
      </c>
      <c r="K3078" s="9"/>
      <c r="L3078" s="9"/>
      <c r="M3078" s="9"/>
    </row>
    <row r="3079" spans="1:13" ht="12.75">
      <c r="A3079" s="1" t="s">
        <v>13</v>
      </c>
      <c r="B3079" s="5" t="s">
        <v>124</v>
      </c>
      <c r="C3079" s="5" t="s">
        <v>80</v>
      </c>
      <c r="D3079" s="5" t="s">
        <v>24</v>
      </c>
      <c r="E3079" s="16">
        <v>9</v>
      </c>
      <c r="F3079" s="16">
        <v>10.5</v>
      </c>
      <c r="G3079" s="8"/>
      <c r="H3079" s="9"/>
      <c r="I3079" s="9"/>
      <c r="J3079" s="17">
        <f>E3079-F3079</f>
        <v>-1.5</v>
      </c>
      <c r="K3079" s="9"/>
      <c r="L3079" s="9"/>
      <c r="M3079" s="9"/>
    </row>
    <row r="3080" spans="1:13" ht="12.75">
      <c r="A3080" s="1" t="s">
        <v>13</v>
      </c>
      <c r="B3080" s="5" t="s">
        <v>124</v>
      </c>
      <c r="C3080" s="5" t="s">
        <v>80</v>
      </c>
      <c r="D3080" s="5" t="s">
        <v>25</v>
      </c>
      <c r="E3080" s="16">
        <v>8495.46</v>
      </c>
      <c r="F3080" s="16">
        <v>8223.48</v>
      </c>
      <c r="G3080" s="8"/>
      <c r="H3080" s="9"/>
      <c r="I3080" s="9"/>
      <c r="J3080" s="17">
        <f>E3080-F3080</f>
        <v>271.97999999999956</v>
      </c>
      <c r="K3080" s="9"/>
      <c r="L3080" s="9"/>
      <c r="M3080" s="9"/>
    </row>
    <row r="3081" spans="1:13" ht="12.75">
      <c r="A3081" s="1" t="s">
        <v>13</v>
      </c>
      <c r="B3081" s="5" t="s">
        <v>124</v>
      </c>
      <c r="C3081" s="5" t="s">
        <v>80</v>
      </c>
      <c r="D3081" s="10" t="s">
        <v>26</v>
      </c>
      <c r="E3081" s="11">
        <v>2936.4</v>
      </c>
      <c r="F3081" s="11">
        <v>2856.41</v>
      </c>
      <c r="G3081" s="8">
        <v>0</v>
      </c>
      <c r="H3081" s="9"/>
      <c r="I3081" s="9"/>
      <c r="J3081" s="17">
        <f>E3081-F3081</f>
        <v>79.99000000000024</v>
      </c>
      <c r="K3081" s="9"/>
      <c r="L3081" s="9"/>
      <c r="M3081" s="9"/>
    </row>
    <row r="3082" spans="1:13" ht="12.75">
      <c r="A3082" s="1" t="s">
        <v>13</v>
      </c>
      <c r="B3082" s="5" t="s">
        <v>124</v>
      </c>
      <c r="C3082" s="18" t="s">
        <v>80</v>
      </c>
      <c r="D3082" s="18" t="s">
        <v>28</v>
      </c>
      <c r="E3082" s="19">
        <v>5908.32</v>
      </c>
      <c r="F3082" s="19">
        <v>5781.27</v>
      </c>
      <c r="G3082" s="8"/>
      <c r="H3082" s="9"/>
      <c r="I3082" s="9"/>
      <c r="J3082" s="17">
        <f>E3082-F3082</f>
        <v>127.04999999999927</v>
      </c>
      <c r="K3082" s="9"/>
      <c r="L3082" s="9"/>
      <c r="M3082" s="9"/>
    </row>
    <row r="3083" spans="1:13" ht="12.75">
      <c r="A3083" s="1" t="s">
        <v>13</v>
      </c>
      <c r="B3083" s="5" t="s">
        <v>124</v>
      </c>
      <c r="C3083" s="5" t="s">
        <v>80</v>
      </c>
      <c r="D3083" s="5" t="s">
        <v>54</v>
      </c>
      <c r="E3083" s="16">
        <v>3016.98</v>
      </c>
      <c r="F3083" s="16">
        <v>2896.5</v>
      </c>
      <c r="G3083" s="8"/>
      <c r="H3083" s="9"/>
      <c r="I3083" s="9"/>
      <c r="J3083" s="17">
        <f>E3083-F3083</f>
        <v>120.48000000000002</v>
      </c>
      <c r="K3083" s="9"/>
      <c r="L3083" s="9"/>
      <c r="M3083" s="9"/>
    </row>
    <row r="3084" spans="1:13" ht="12.75">
      <c r="A3084" s="1" t="s">
        <v>13</v>
      </c>
      <c r="B3084" s="5" t="s">
        <v>124</v>
      </c>
      <c r="C3084" s="5" t="s">
        <v>80</v>
      </c>
      <c r="D3084" s="5" t="s">
        <v>33</v>
      </c>
      <c r="E3084" s="16">
        <v>519.18</v>
      </c>
      <c r="F3084" s="16">
        <v>504.64</v>
      </c>
      <c r="G3084" s="8"/>
      <c r="H3084" s="9"/>
      <c r="I3084" s="9"/>
      <c r="J3084" s="17">
        <f>E3084-F3084</f>
        <v>14.539999999999964</v>
      </c>
      <c r="K3084" s="9"/>
      <c r="L3084" s="9"/>
      <c r="M3084" s="9"/>
    </row>
    <row r="3085" spans="1:13" ht="12.75">
      <c r="A3085" s="1" t="s">
        <v>13</v>
      </c>
      <c r="B3085" s="5" t="s">
        <v>124</v>
      </c>
      <c r="C3085" s="5" t="s">
        <v>80</v>
      </c>
      <c r="D3085" s="5" t="s">
        <v>37</v>
      </c>
      <c r="E3085" s="16">
        <v>25710.84</v>
      </c>
      <c r="F3085" s="16">
        <v>24949.04</v>
      </c>
      <c r="G3085" s="8"/>
      <c r="H3085" s="9"/>
      <c r="I3085" s="9"/>
      <c r="J3085" s="17">
        <f>E3085-F3085</f>
        <v>761.7999999999993</v>
      </c>
      <c r="K3085" s="9"/>
      <c r="L3085" s="9"/>
      <c r="M3085" s="9"/>
    </row>
    <row r="3086" spans="2:13" ht="12.75">
      <c r="B3086" s="5"/>
      <c r="C3086" s="5"/>
      <c r="D3086" s="10" t="s">
        <v>38</v>
      </c>
      <c r="E3086" s="11">
        <f>E3074+E3075+E3076+E3077+E3078+E3079+E3080+E3083+E3084</f>
        <v>16866.12</v>
      </c>
      <c r="F3086" s="11">
        <f>F3074+F3075+F3076+F3077+F3078+F3079+F3080+F3083+F3084</f>
        <v>16311.359999999999</v>
      </c>
      <c r="G3086" s="8"/>
      <c r="H3086" s="9"/>
      <c r="I3086" s="9"/>
      <c r="J3086" s="17">
        <f>E3086-F3086</f>
        <v>554.7600000000002</v>
      </c>
      <c r="K3086" s="9"/>
      <c r="L3086" s="9"/>
      <c r="M3086" s="9"/>
    </row>
    <row r="3087" spans="2:13" ht="12.75">
      <c r="B3087" s="5"/>
      <c r="C3087" s="5"/>
      <c r="D3087" s="10" t="s">
        <v>51</v>
      </c>
      <c r="E3087" s="11">
        <f>E3081+E3082+E3086</f>
        <v>25710.839999999997</v>
      </c>
      <c r="F3087" s="11">
        <f>F3081+F3082+F3086</f>
        <v>24949.04</v>
      </c>
      <c r="G3087" s="8"/>
      <c r="H3087" s="9"/>
      <c r="I3087" s="9"/>
      <c r="J3087" s="17">
        <f>E3087-F3087</f>
        <v>761.7999999999956</v>
      </c>
      <c r="K3087" s="9"/>
      <c r="L3087" s="9"/>
      <c r="M3087" s="9"/>
    </row>
    <row r="3088" spans="1:13" ht="12.75">
      <c r="A3088" s="1" t="s">
        <v>13</v>
      </c>
      <c r="B3088" s="5" t="s">
        <v>124</v>
      </c>
      <c r="C3088" s="5" t="s">
        <v>82</v>
      </c>
      <c r="D3088" s="5" t="s">
        <v>16</v>
      </c>
      <c r="E3088" s="16">
        <v>3562.14</v>
      </c>
      <c r="F3088" s="16">
        <v>3792.15</v>
      </c>
      <c r="G3088" s="8"/>
      <c r="H3088" s="9"/>
      <c r="I3088" s="9"/>
      <c r="J3088" s="17">
        <f>E3088-F3088</f>
        <v>-230.01000000000022</v>
      </c>
      <c r="K3088" s="9"/>
      <c r="L3088" s="9"/>
      <c r="M3088" s="9"/>
    </row>
    <row r="3089" spans="1:13" ht="12.75">
      <c r="A3089" s="1" t="s">
        <v>13</v>
      </c>
      <c r="B3089" s="5" t="s">
        <v>124</v>
      </c>
      <c r="C3089" s="5" t="s">
        <v>82</v>
      </c>
      <c r="D3089" s="5" t="s">
        <v>49</v>
      </c>
      <c r="E3089" s="16">
        <v>349.2</v>
      </c>
      <c r="F3089" s="16">
        <v>374.35</v>
      </c>
      <c r="G3089" s="8"/>
      <c r="H3089" s="9"/>
      <c r="I3089" s="9"/>
      <c r="J3089" s="17">
        <f>E3089-F3089</f>
        <v>-25.150000000000034</v>
      </c>
      <c r="K3089" s="9"/>
      <c r="L3089" s="9"/>
      <c r="M3089" s="9"/>
    </row>
    <row r="3090" spans="1:13" ht="12.75">
      <c r="A3090" s="1" t="s">
        <v>13</v>
      </c>
      <c r="B3090" s="5" t="s">
        <v>124</v>
      </c>
      <c r="C3090" s="5" t="s">
        <v>82</v>
      </c>
      <c r="D3090" s="5" t="s">
        <v>50</v>
      </c>
      <c r="E3090" s="16">
        <v>489</v>
      </c>
      <c r="F3090" s="16">
        <v>525.17</v>
      </c>
      <c r="G3090" s="8"/>
      <c r="H3090" s="9"/>
      <c r="I3090" s="9"/>
      <c r="J3090" s="17">
        <f>E3090-F3090</f>
        <v>-36.16999999999996</v>
      </c>
      <c r="K3090" s="9"/>
      <c r="L3090" s="9"/>
      <c r="M3090" s="9"/>
    </row>
    <row r="3091" spans="1:13" ht="12.75">
      <c r="A3091" s="1" t="s">
        <v>13</v>
      </c>
      <c r="B3091" s="5" t="s">
        <v>124</v>
      </c>
      <c r="C3091" s="5" t="s">
        <v>82</v>
      </c>
      <c r="D3091" s="5" t="s">
        <v>19</v>
      </c>
      <c r="E3091" s="16">
        <v>489</v>
      </c>
      <c r="F3091" s="16">
        <v>530.1</v>
      </c>
      <c r="G3091" s="8"/>
      <c r="H3091" s="9"/>
      <c r="I3091" s="9"/>
      <c r="J3091" s="17">
        <f>E3091-F3091</f>
        <v>-41.10000000000002</v>
      </c>
      <c r="K3091" s="9"/>
      <c r="L3091" s="9"/>
      <c r="M3091" s="9"/>
    </row>
    <row r="3092" spans="1:13" ht="12.75">
      <c r="A3092" s="1" t="s">
        <v>13</v>
      </c>
      <c r="B3092" s="5" t="s">
        <v>124</v>
      </c>
      <c r="C3092" s="5" t="s">
        <v>82</v>
      </c>
      <c r="D3092" s="5" t="s">
        <v>22</v>
      </c>
      <c r="E3092" s="16">
        <v>488.94</v>
      </c>
      <c r="F3092" s="16">
        <v>515.32</v>
      </c>
      <c r="G3092" s="8"/>
      <c r="H3092" s="9"/>
      <c r="I3092" s="9"/>
      <c r="J3092" s="17">
        <f>E3092-F3092</f>
        <v>-26.380000000000052</v>
      </c>
      <c r="K3092" s="9"/>
      <c r="L3092" s="9"/>
      <c r="M3092" s="9"/>
    </row>
    <row r="3093" spans="1:13" ht="12.75">
      <c r="A3093" s="1" t="s">
        <v>13</v>
      </c>
      <c r="B3093" s="5" t="s">
        <v>124</v>
      </c>
      <c r="C3093" s="5" t="s">
        <v>82</v>
      </c>
      <c r="D3093" s="5" t="s">
        <v>24</v>
      </c>
      <c r="E3093" s="16">
        <v>9.96</v>
      </c>
      <c r="F3093" s="16">
        <v>13.2</v>
      </c>
      <c r="G3093" s="8"/>
      <c r="H3093" s="9"/>
      <c r="I3093" s="9"/>
      <c r="J3093" s="17">
        <f>E3093-F3093</f>
        <v>-3.2399999999999984</v>
      </c>
      <c r="K3093" s="9"/>
      <c r="L3093" s="9"/>
      <c r="M3093" s="9"/>
    </row>
    <row r="3094" spans="1:13" ht="12.75">
      <c r="A3094" s="1" t="s">
        <v>13</v>
      </c>
      <c r="B3094" s="5" t="s">
        <v>124</v>
      </c>
      <c r="C3094" s="5" t="s">
        <v>82</v>
      </c>
      <c r="D3094" s="5" t="s">
        <v>25</v>
      </c>
      <c r="E3094" s="16">
        <v>9469.08</v>
      </c>
      <c r="F3094" s="16">
        <v>10087.44</v>
      </c>
      <c r="G3094" s="8"/>
      <c r="H3094" s="9"/>
      <c r="I3094" s="9"/>
      <c r="J3094" s="17">
        <f>E3094-F3094</f>
        <v>-618.3600000000006</v>
      </c>
      <c r="K3094" s="9"/>
      <c r="L3094" s="9"/>
      <c r="M3094" s="9"/>
    </row>
    <row r="3095" spans="1:13" ht="12.75">
      <c r="A3095" s="1" t="s">
        <v>13</v>
      </c>
      <c r="B3095" s="5" t="s">
        <v>124</v>
      </c>
      <c r="C3095" s="5" t="s">
        <v>82</v>
      </c>
      <c r="D3095" s="10" t="s">
        <v>26</v>
      </c>
      <c r="E3095" s="11">
        <v>3272.82</v>
      </c>
      <c r="F3095" s="11">
        <v>3506.93</v>
      </c>
      <c r="G3095" s="8">
        <v>0</v>
      </c>
      <c r="H3095" s="9"/>
      <c r="I3095" s="9"/>
      <c r="J3095" s="17">
        <f>E3095-F3095</f>
        <v>-234.10999999999967</v>
      </c>
      <c r="K3095" s="9"/>
      <c r="L3095" s="9"/>
      <c r="M3095" s="9"/>
    </row>
    <row r="3096" spans="1:13" ht="12.75">
      <c r="A3096" s="1" t="s">
        <v>13</v>
      </c>
      <c r="B3096" s="5" t="s">
        <v>124</v>
      </c>
      <c r="C3096" s="18" t="s">
        <v>82</v>
      </c>
      <c r="D3096" s="18" t="s">
        <v>28</v>
      </c>
      <c r="E3096" s="19">
        <v>6585.48</v>
      </c>
      <c r="F3096" s="19">
        <v>7105.89</v>
      </c>
      <c r="G3096" s="8"/>
      <c r="H3096" s="9"/>
      <c r="I3096" s="9"/>
      <c r="J3096" s="17">
        <f>E3096-F3096</f>
        <v>-520.4100000000008</v>
      </c>
      <c r="K3096" s="9"/>
      <c r="L3096" s="9"/>
      <c r="M3096" s="9"/>
    </row>
    <row r="3097" spans="1:13" ht="12.75">
      <c r="A3097" s="1" t="s">
        <v>13</v>
      </c>
      <c r="B3097" s="5" t="s">
        <v>124</v>
      </c>
      <c r="C3097" s="5" t="s">
        <v>82</v>
      </c>
      <c r="D3097" s="5" t="s">
        <v>54</v>
      </c>
      <c r="E3097" s="16">
        <v>3362.7</v>
      </c>
      <c r="F3097" s="16">
        <v>3547.51</v>
      </c>
      <c r="G3097" s="8"/>
      <c r="H3097" s="9"/>
      <c r="I3097" s="9"/>
      <c r="J3097" s="17">
        <f>E3097-F3097</f>
        <v>-184.8100000000004</v>
      </c>
      <c r="K3097" s="9"/>
      <c r="L3097" s="9"/>
      <c r="M3097" s="9"/>
    </row>
    <row r="3098" spans="1:13" ht="12.75">
      <c r="A3098" s="1" t="s">
        <v>13</v>
      </c>
      <c r="B3098" s="5" t="s">
        <v>124</v>
      </c>
      <c r="C3098" s="5" t="s">
        <v>82</v>
      </c>
      <c r="D3098" s="5" t="s">
        <v>33</v>
      </c>
      <c r="E3098" s="16">
        <v>578.7</v>
      </c>
      <c r="F3098" s="16">
        <v>619.53</v>
      </c>
      <c r="G3098" s="8"/>
      <c r="H3098" s="9"/>
      <c r="I3098" s="9"/>
      <c r="J3098" s="17">
        <f>E3098-F3098</f>
        <v>-40.82999999999993</v>
      </c>
      <c r="K3098" s="9"/>
      <c r="L3098" s="9"/>
      <c r="M3098" s="9"/>
    </row>
    <row r="3099" spans="1:13" ht="12.75">
      <c r="A3099" s="1" t="s">
        <v>13</v>
      </c>
      <c r="B3099" s="5" t="s">
        <v>124</v>
      </c>
      <c r="C3099" s="5" t="s">
        <v>82</v>
      </c>
      <c r="D3099" s="5" t="s">
        <v>37</v>
      </c>
      <c r="E3099" s="16">
        <v>28657.02</v>
      </c>
      <c r="F3099" s="16">
        <v>30617.59</v>
      </c>
      <c r="G3099" s="8"/>
      <c r="H3099" s="9"/>
      <c r="I3099" s="9"/>
      <c r="J3099" s="17">
        <f>E3099-F3099</f>
        <v>-1960.5699999999997</v>
      </c>
      <c r="K3099" s="9"/>
      <c r="L3099" s="9"/>
      <c r="M3099" s="9"/>
    </row>
    <row r="3100" spans="2:13" ht="12.75">
      <c r="B3100" s="5"/>
      <c r="C3100" s="5"/>
      <c r="D3100" s="10" t="s">
        <v>38</v>
      </c>
      <c r="E3100" s="11">
        <f>E3088+E3089+E3090+E3091+E3092+E3093+E3094+E3097+E3098</f>
        <v>18798.72</v>
      </c>
      <c r="F3100" s="11">
        <f>F3088+F3089+F3090+F3091+F3092+F3093+F3094+F3097+F3098</f>
        <v>20004.769999999997</v>
      </c>
      <c r="G3100" s="8"/>
      <c r="H3100" s="9"/>
      <c r="I3100" s="9"/>
      <c r="J3100" s="17">
        <f>E3100-F3100</f>
        <v>-1206.0499999999956</v>
      </c>
      <c r="K3100" s="9"/>
      <c r="L3100" s="9"/>
      <c r="M3100" s="9"/>
    </row>
    <row r="3101" spans="2:13" ht="12.75">
      <c r="B3101" s="5"/>
      <c r="C3101" s="5"/>
      <c r="D3101" s="10" t="s">
        <v>51</v>
      </c>
      <c r="E3101" s="11">
        <f>E3100+E3096+E3095</f>
        <v>28657.02</v>
      </c>
      <c r="F3101" s="11">
        <f>F3100+F3096+F3095</f>
        <v>30617.589999999997</v>
      </c>
      <c r="G3101" s="8"/>
      <c r="H3101" s="9"/>
      <c r="I3101" s="9"/>
      <c r="J3101" s="17">
        <f>E3101-F3101</f>
        <v>-1960.569999999996</v>
      </c>
      <c r="K3101" s="9"/>
      <c r="L3101" s="9"/>
      <c r="M3101" s="9"/>
    </row>
    <row r="3102" spans="1:13" ht="12.75">
      <c r="A3102" s="1" t="s">
        <v>13</v>
      </c>
      <c r="B3102" s="5" t="s">
        <v>124</v>
      </c>
      <c r="C3102" s="5" t="s">
        <v>83</v>
      </c>
      <c r="D3102" s="5" t="s">
        <v>16</v>
      </c>
      <c r="E3102" s="16">
        <v>11678.16</v>
      </c>
      <c r="F3102" s="16">
        <v>11589.6</v>
      </c>
      <c r="G3102" s="8"/>
      <c r="H3102" s="9"/>
      <c r="I3102" s="9"/>
      <c r="J3102" s="17">
        <f>E3102-F3102</f>
        <v>88.55999999999949</v>
      </c>
      <c r="K3102" s="9"/>
      <c r="L3102" s="9"/>
      <c r="M3102" s="9"/>
    </row>
    <row r="3103" spans="1:13" ht="12.75">
      <c r="A3103" s="1" t="s">
        <v>13</v>
      </c>
      <c r="B3103" s="5" t="s">
        <v>124</v>
      </c>
      <c r="C3103" s="5" t="s">
        <v>83</v>
      </c>
      <c r="D3103" s="5" t="s">
        <v>49</v>
      </c>
      <c r="E3103" s="16">
        <v>1144.98</v>
      </c>
      <c r="F3103" s="16">
        <v>1144.25</v>
      </c>
      <c r="G3103" s="8"/>
      <c r="H3103" s="9"/>
      <c r="I3103" s="9"/>
      <c r="J3103" s="17">
        <f>E3103-F3103</f>
        <v>0.7300000000000182</v>
      </c>
      <c r="K3103" s="9"/>
      <c r="L3103" s="9"/>
      <c r="M3103" s="9"/>
    </row>
    <row r="3104" spans="1:13" ht="12.75">
      <c r="A3104" s="1" t="s">
        <v>13</v>
      </c>
      <c r="B3104" s="5" t="s">
        <v>124</v>
      </c>
      <c r="C3104" s="5" t="s">
        <v>83</v>
      </c>
      <c r="D3104" s="5" t="s">
        <v>50</v>
      </c>
      <c r="E3104" s="16">
        <v>1603.2</v>
      </c>
      <c r="F3104" s="16">
        <v>1605.11</v>
      </c>
      <c r="G3104" s="8"/>
      <c r="H3104" s="9"/>
      <c r="I3104" s="9"/>
      <c r="J3104" s="17">
        <f>E3104-F3104</f>
        <v>-1.9099999999998545</v>
      </c>
      <c r="K3104" s="9"/>
      <c r="L3104" s="9"/>
      <c r="M3104" s="9"/>
    </row>
    <row r="3105" spans="1:13" ht="12.75">
      <c r="A3105" s="1" t="s">
        <v>13</v>
      </c>
      <c r="B3105" s="5" t="s">
        <v>124</v>
      </c>
      <c r="C3105" s="5" t="s">
        <v>83</v>
      </c>
      <c r="D3105" s="5" t="s">
        <v>18</v>
      </c>
      <c r="E3105" s="16">
        <v>3042.42</v>
      </c>
      <c r="F3105" s="16">
        <v>3037.86</v>
      </c>
      <c r="G3105" s="8"/>
      <c r="H3105" s="9"/>
      <c r="I3105" s="9"/>
      <c r="J3105" s="17">
        <f>E3105-F3105</f>
        <v>4.559999999999945</v>
      </c>
      <c r="K3105" s="9"/>
      <c r="L3105" s="9"/>
      <c r="M3105" s="9"/>
    </row>
    <row r="3106" spans="1:13" ht="12.75">
      <c r="A3106" s="1" t="s">
        <v>13</v>
      </c>
      <c r="B3106" s="5" t="s">
        <v>124</v>
      </c>
      <c r="C3106" s="5" t="s">
        <v>83</v>
      </c>
      <c r="D3106" s="5" t="s">
        <v>19</v>
      </c>
      <c r="E3106" s="16">
        <v>1603.2</v>
      </c>
      <c r="F3106" s="16">
        <v>1620.09</v>
      </c>
      <c r="G3106" s="8"/>
      <c r="H3106" s="9"/>
      <c r="I3106" s="9"/>
      <c r="J3106" s="17">
        <f>E3106-F3106</f>
        <v>-16.889999999999873</v>
      </c>
      <c r="K3106" s="9"/>
      <c r="L3106" s="9"/>
      <c r="M3106" s="9"/>
    </row>
    <row r="3107" spans="1:13" ht="12.75">
      <c r="A3107" s="1" t="s">
        <v>13</v>
      </c>
      <c r="B3107" s="5" t="s">
        <v>124</v>
      </c>
      <c r="C3107" s="5" t="s">
        <v>83</v>
      </c>
      <c r="D3107" s="5" t="s">
        <v>22</v>
      </c>
      <c r="E3107" s="16">
        <v>1602.9</v>
      </c>
      <c r="F3107" s="16">
        <v>1574.9</v>
      </c>
      <c r="G3107" s="8"/>
      <c r="H3107" s="9"/>
      <c r="I3107" s="9"/>
      <c r="J3107" s="17">
        <f>E3107-F3107</f>
        <v>28</v>
      </c>
      <c r="K3107" s="9"/>
      <c r="L3107" s="9"/>
      <c r="M3107" s="9"/>
    </row>
    <row r="3108" spans="1:13" ht="12.75">
      <c r="A3108" s="1" t="s">
        <v>13</v>
      </c>
      <c r="B3108" s="5" t="s">
        <v>124</v>
      </c>
      <c r="C3108" s="5" t="s">
        <v>83</v>
      </c>
      <c r="D3108" s="5" t="s">
        <v>69</v>
      </c>
      <c r="E3108" s="16">
        <v>21177.65</v>
      </c>
      <c r="F3108" s="16">
        <v>18614.43</v>
      </c>
      <c r="G3108" s="8"/>
      <c r="H3108" s="9"/>
      <c r="I3108" s="9"/>
      <c r="J3108" s="17">
        <f>E3108-F3108</f>
        <v>2563.220000000001</v>
      </c>
      <c r="K3108" s="9">
        <f>K3115</f>
        <v>652.3199999999999</v>
      </c>
      <c r="L3108" s="9"/>
      <c r="M3108" s="9"/>
    </row>
    <row r="3109" spans="1:13" ht="12.75">
      <c r="A3109" s="1" t="s">
        <v>13</v>
      </c>
      <c r="B3109" s="5" t="s">
        <v>124</v>
      </c>
      <c r="C3109" s="5" t="s">
        <v>83</v>
      </c>
      <c r="D3109" s="5" t="s">
        <v>126</v>
      </c>
      <c r="E3109" s="16">
        <v>0</v>
      </c>
      <c r="F3109" s="16">
        <v>1129.6</v>
      </c>
      <c r="G3109" s="8"/>
      <c r="H3109" s="9"/>
      <c r="I3109" s="9"/>
      <c r="J3109" s="17">
        <f>E3109-F3109</f>
        <v>-1129.6</v>
      </c>
      <c r="K3109" s="9"/>
      <c r="L3109" s="9"/>
      <c r="M3109" s="9"/>
    </row>
    <row r="3110" spans="1:13" ht="12.75">
      <c r="A3110" s="1" t="s">
        <v>13</v>
      </c>
      <c r="B3110" s="5" t="s">
        <v>124</v>
      </c>
      <c r="C3110" s="5" t="s">
        <v>83</v>
      </c>
      <c r="D3110" s="5" t="s">
        <v>24</v>
      </c>
      <c r="E3110" s="16">
        <v>32.76</v>
      </c>
      <c r="F3110" s="16">
        <v>40.45</v>
      </c>
      <c r="G3110" s="8"/>
      <c r="H3110" s="9"/>
      <c r="I3110" s="9"/>
      <c r="J3110" s="17">
        <f>E3110-F3110</f>
        <v>-7.690000000000005</v>
      </c>
      <c r="K3110" s="9"/>
      <c r="L3110" s="9"/>
      <c r="M3110" s="9"/>
    </row>
    <row r="3111" spans="1:13" ht="12.75">
      <c r="A3111" s="1" t="s">
        <v>13</v>
      </c>
      <c r="B3111" s="5" t="s">
        <v>124</v>
      </c>
      <c r="C3111" s="5" t="s">
        <v>83</v>
      </c>
      <c r="D3111" s="5" t="s">
        <v>25</v>
      </c>
      <c r="E3111" s="16">
        <v>31043.76</v>
      </c>
      <c r="F3111" s="16">
        <v>30829.44</v>
      </c>
      <c r="G3111" s="8"/>
      <c r="H3111" s="9"/>
      <c r="I3111" s="9"/>
      <c r="J3111" s="17">
        <f>E3111-F3111</f>
        <v>214.3199999999997</v>
      </c>
      <c r="K3111" s="9"/>
      <c r="L3111" s="9"/>
      <c r="M3111" s="9"/>
    </row>
    <row r="3112" spans="1:13" ht="12.75">
      <c r="A3112" s="1" t="s">
        <v>13</v>
      </c>
      <c r="B3112" s="5" t="s">
        <v>124</v>
      </c>
      <c r="C3112" s="5" t="s">
        <v>83</v>
      </c>
      <c r="D3112" s="10" t="s">
        <v>26</v>
      </c>
      <c r="E3112" s="11">
        <v>7654.74</v>
      </c>
      <c r="F3112" s="11">
        <v>7654.8</v>
      </c>
      <c r="G3112" s="8">
        <v>5800</v>
      </c>
      <c r="H3112" s="9"/>
      <c r="I3112" s="9"/>
      <c r="J3112" s="17">
        <f>E3112-F3112</f>
        <v>-0.06000000000040018</v>
      </c>
      <c r="K3112" s="9"/>
      <c r="L3112" s="9"/>
      <c r="M3112" s="9"/>
    </row>
    <row r="3113" spans="1:13" ht="12.75">
      <c r="A3113" s="1" t="s">
        <v>13</v>
      </c>
      <c r="B3113" s="5" t="s">
        <v>124</v>
      </c>
      <c r="C3113" s="18" t="s">
        <v>83</v>
      </c>
      <c r="D3113" s="18" t="s">
        <v>28</v>
      </c>
      <c r="E3113" s="19">
        <v>21589.92</v>
      </c>
      <c r="F3113" s="19">
        <v>21716.7</v>
      </c>
      <c r="G3113" s="8"/>
      <c r="H3113" s="9"/>
      <c r="I3113" s="9"/>
      <c r="J3113" s="17">
        <f>E3113-F3113</f>
        <v>-126.78000000000247</v>
      </c>
      <c r="K3113" s="9"/>
      <c r="L3113" s="9"/>
      <c r="M3113" s="9"/>
    </row>
    <row r="3114" spans="1:13" ht="12.75">
      <c r="A3114" s="1" t="s">
        <v>13</v>
      </c>
      <c r="B3114" s="5" t="s">
        <v>124</v>
      </c>
      <c r="C3114" s="5" t="s">
        <v>83</v>
      </c>
      <c r="D3114" s="5" t="s">
        <v>54</v>
      </c>
      <c r="E3114" s="16">
        <v>11024.1</v>
      </c>
      <c r="F3114" s="16">
        <v>10841.89</v>
      </c>
      <c r="G3114" s="8"/>
      <c r="H3114" s="9"/>
      <c r="I3114" s="9"/>
      <c r="J3114" s="17">
        <f>E3114-F3114</f>
        <v>182.21000000000095</v>
      </c>
      <c r="K3114" s="9"/>
      <c r="L3114" s="9"/>
      <c r="M3114" s="9"/>
    </row>
    <row r="3115" spans="1:13" ht="12.75">
      <c r="A3115" s="1" t="s">
        <v>13</v>
      </c>
      <c r="B3115" s="5" t="s">
        <v>124</v>
      </c>
      <c r="C3115" s="5" t="s">
        <v>83</v>
      </c>
      <c r="D3115" s="5" t="s">
        <v>30</v>
      </c>
      <c r="E3115" s="16">
        <v>0</v>
      </c>
      <c r="F3115" s="16">
        <v>0</v>
      </c>
      <c r="G3115" s="8"/>
      <c r="H3115" s="9"/>
      <c r="I3115" s="9"/>
      <c r="J3115" s="17">
        <f>E3115-F3115</f>
        <v>0</v>
      </c>
      <c r="K3115" s="9">
        <f>54.36*12</f>
        <v>652.3199999999999</v>
      </c>
      <c r="L3115" s="9"/>
      <c r="M3115" s="9"/>
    </row>
    <row r="3116" spans="1:13" ht="12.75">
      <c r="A3116" s="1" t="s">
        <v>13</v>
      </c>
      <c r="B3116" s="5" t="s">
        <v>124</v>
      </c>
      <c r="C3116" s="5" t="s">
        <v>83</v>
      </c>
      <c r="D3116" s="5" t="s">
        <v>33</v>
      </c>
      <c r="E3116" s="16">
        <v>1897.32</v>
      </c>
      <c r="F3116" s="16">
        <v>1893.48</v>
      </c>
      <c r="G3116" s="8"/>
      <c r="H3116" s="9"/>
      <c r="I3116" s="9"/>
      <c r="J3116" s="17">
        <f>E3116-F3116</f>
        <v>3.839999999999918</v>
      </c>
      <c r="K3116" s="9"/>
      <c r="L3116" s="9"/>
      <c r="M3116" s="9"/>
    </row>
    <row r="3117" spans="1:13" ht="12.75">
      <c r="A3117" s="1" t="s">
        <v>13</v>
      </c>
      <c r="B3117" s="5" t="s">
        <v>124</v>
      </c>
      <c r="C3117" s="5" t="s">
        <v>83</v>
      </c>
      <c r="D3117" s="5" t="s">
        <v>37</v>
      </c>
      <c r="E3117" s="16">
        <v>115095.11</v>
      </c>
      <c r="F3117" s="16">
        <v>113292.6</v>
      </c>
      <c r="G3117" s="8"/>
      <c r="H3117" s="9"/>
      <c r="I3117" s="9"/>
      <c r="J3117" s="17">
        <f>E3117-F3117</f>
        <v>1802.5099999999948</v>
      </c>
      <c r="K3117" s="9"/>
      <c r="L3117" s="9"/>
      <c r="M3117" s="9"/>
    </row>
    <row r="3118" spans="2:13" ht="12.75">
      <c r="B3118" s="5"/>
      <c r="C3118" s="5"/>
      <c r="D3118" s="10" t="s">
        <v>38</v>
      </c>
      <c r="E3118" s="11">
        <f>E3102+E3103+E3104+E3105+E3106+E3107+E3110+E3111+E3108+E3114+E3116</f>
        <v>85850.45000000001</v>
      </c>
      <c r="F3118" s="11">
        <f>F3102+F3103+F3104+F3105+F3106+F3107+F3110+F3111+F3108+F3114+F3116</f>
        <v>82791.5</v>
      </c>
      <c r="G3118" s="8"/>
      <c r="H3118" s="9"/>
      <c r="I3118" s="9"/>
      <c r="J3118" s="17">
        <f>E3118-F3118</f>
        <v>3058.9500000000116</v>
      </c>
      <c r="K3118" s="9"/>
      <c r="L3118" s="9"/>
      <c r="M3118" s="9"/>
    </row>
    <row r="3119" spans="2:13" ht="12.75">
      <c r="B3119" s="5"/>
      <c r="C3119" s="5"/>
      <c r="D3119" s="10" t="s">
        <v>51</v>
      </c>
      <c r="E3119" s="11">
        <f>E3118+E3113+E3112</f>
        <v>115095.11000000002</v>
      </c>
      <c r="F3119" s="11">
        <f>F3118+F3113+F3112</f>
        <v>112163</v>
      </c>
      <c r="G3119" s="8"/>
      <c r="H3119" s="9"/>
      <c r="I3119" s="9"/>
      <c r="J3119" s="17">
        <f>E3119-F3119</f>
        <v>2932.110000000015</v>
      </c>
      <c r="K3119" s="9"/>
      <c r="L3119" s="9"/>
      <c r="M3119" s="9"/>
    </row>
    <row r="3120" spans="1:13" ht="12.75">
      <c r="A3120" s="1" t="s">
        <v>13</v>
      </c>
      <c r="B3120" s="5" t="s">
        <v>14</v>
      </c>
      <c r="C3120" s="5" t="s">
        <v>127</v>
      </c>
      <c r="D3120" s="5" t="s">
        <v>16</v>
      </c>
      <c r="E3120" s="16">
        <v>15514.56</v>
      </c>
      <c r="F3120" s="16">
        <v>13520.38</v>
      </c>
      <c r="G3120" s="8"/>
      <c r="H3120" s="9"/>
      <c r="I3120" s="9"/>
      <c r="J3120" s="17">
        <f>E3120-F3120</f>
        <v>1994.1800000000003</v>
      </c>
      <c r="K3120" s="9"/>
      <c r="L3120" s="9"/>
      <c r="M3120" s="9"/>
    </row>
    <row r="3121" spans="1:13" ht="12.75">
      <c r="A3121" s="1" t="s">
        <v>13</v>
      </c>
      <c r="B3121" s="5" t="s">
        <v>14</v>
      </c>
      <c r="C3121" s="5" t="s">
        <v>127</v>
      </c>
      <c r="D3121" s="5" t="s">
        <v>49</v>
      </c>
      <c r="E3121" s="16">
        <v>1521.24</v>
      </c>
      <c r="F3121" s="16">
        <v>1334.84</v>
      </c>
      <c r="G3121" s="8"/>
      <c r="H3121" s="9"/>
      <c r="I3121" s="9"/>
      <c r="J3121" s="17">
        <f>E3121-F3121</f>
        <v>186.4000000000001</v>
      </c>
      <c r="K3121" s="9"/>
      <c r="L3121" s="9"/>
      <c r="M3121" s="9"/>
    </row>
    <row r="3122" spans="1:13" ht="12.75">
      <c r="A3122" s="1" t="s">
        <v>13</v>
      </c>
      <c r="B3122" s="5" t="s">
        <v>14</v>
      </c>
      <c r="C3122" s="5" t="s">
        <v>127</v>
      </c>
      <c r="D3122" s="5" t="s">
        <v>50</v>
      </c>
      <c r="E3122" s="16">
        <v>2129.64</v>
      </c>
      <c r="F3122" s="16">
        <v>1872.01</v>
      </c>
      <c r="G3122" s="8"/>
      <c r="H3122" s="9"/>
      <c r="I3122" s="9"/>
      <c r="J3122" s="17">
        <f>E3122-F3122</f>
        <v>257.6299999999999</v>
      </c>
      <c r="K3122" s="9"/>
      <c r="L3122" s="9"/>
      <c r="M3122" s="9"/>
    </row>
    <row r="3123" spans="1:13" ht="12.75">
      <c r="A3123" s="1" t="s">
        <v>13</v>
      </c>
      <c r="B3123" s="5" t="s">
        <v>14</v>
      </c>
      <c r="C3123" s="5" t="s">
        <v>127</v>
      </c>
      <c r="D3123" s="5" t="s">
        <v>17</v>
      </c>
      <c r="E3123" s="16">
        <v>4302.36</v>
      </c>
      <c r="F3123" s="16">
        <v>3756.46</v>
      </c>
      <c r="G3123" s="8"/>
      <c r="H3123" s="9"/>
      <c r="I3123" s="9"/>
      <c r="J3123" s="17">
        <f>E3123-F3123</f>
        <v>545.8999999999996</v>
      </c>
      <c r="K3123" s="9"/>
      <c r="L3123" s="9"/>
      <c r="M3123" s="9"/>
    </row>
    <row r="3124" spans="1:13" ht="12.75">
      <c r="A3124" s="1" t="s">
        <v>13</v>
      </c>
      <c r="B3124" s="5" t="s">
        <v>14</v>
      </c>
      <c r="C3124" s="5" t="s">
        <v>127</v>
      </c>
      <c r="D3124" s="5" t="s">
        <v>18</v>
      </c>
      <c r="E3124" s="16">
        <v>4215.54</v>
      </c>
      <c r="F3124" s="16">
        <v>3697.01</v>
      </c>
      <c r="G3124" s="8"/>
      <c r="H3124" s="9"/>
      <c r="I3124" s="9"/>
      <c r="J3124" s="17">
        <f>E3124-F3124</f>
        <v>518.5299999999997</v>
      </c>
      <c r="K3124" s="9"/>
      <c r="L3124" s="9"/>
      <c r="M3124" s="9"/>
    </row>
    <row r="3125" spans="1:13" ht="12.75">
      <c r="A3125" s="1" t="s">
        <v>13</v>
      </c>
      <c r="B3125" s="5" t="s">
        <v>14</v>
      </c>
      <c r="C3125" s="5" t="s">
        <v>127</v>
      </c>
      <c r="D3125" s="5" t="s">
        <v>19</v>
      </c>
      <c r="E3125" s="16">
        <v>2129.64</v>
      </c>
      <c r="F3125" s="16">
        <v>1889.38</v>
      </c>
      <c r="G3125" s="8"/>
      <c r="H3125" s="9"/>
      <c r="I3125" s="9"/>
      <c r="J3125" s="17">
        <f>E3125-F3125</f>
        <v>240.25999999999976</v>
      </c>
      <c r="K3125" s="9"/>
      <c r="L3125" s="9"/>
      <c r="M3125" s="9"/>
    </row>
    <row r="3126" spans="1:13" ht="12.75">
      <c r="A3126" s="1" t="s">
        <v>13</v>
      </c>
      <c r="B3126" s="5" t="s">
        <v>14</v>
      </c>
      <c r="C3126" s="5" t="s">
        <v>127</v>
      </c>
      <c r="D3126" s="5" t="s">
        <v>21</v>
      </c>
      <c r="E3126" s="16">
        <v>58154.08</v>
      </c>
      <c r="F3126" s="16">
        <v>43887.09</v>
      </c>
      <c r="G3126" s="8"/>
      <c r="H3126" s="9"/>
      <c r="I3126" s="9"/>
      <c r="J3126" s="17">
        <f>E3126-F3126</f>
        <v>14266.990000000005</v>
      </c>
      <c r="K3126" s="9">
        <f>K3135</f>
        <v>2695.2</v>
      </c>
      <c r="L3126" s="9"/>
      <c r="M3126" s="9"/>
    </row>
    <row r="3127" spans="1:13" ht="12.75">
      <c r="A3127" s="1" t="s">
        <v>13</v>
      </c>
      <c r="B3127" s="5" t="s">
        <v>14</v>
      </c>
      <c r="C3127" s="5" t="s">
        <v>127</v>
      </c>
      <c r="D3127" s="5" t="s">
        <v>22</v>
      </c>
      <c r="E3127" s="16">
        <v>2129.46</v>
      </c>
      <c r="F3127" s="16">
        <v>1837.49</v>
      </c>
      <c r="G3127" s="8"/>
      <c r="H3127" s="9"/>
      <c r="I3127" s="9"/>
      <c r="J3127" s="17">
        <f>E3127-F3127</f>
        <v>291.97</v>
      </c>
      <c r="K3127" s="9"/>
      <c r="L3127" s="9"/>
      <c r="M3127" s="9"/>
    </row>
    <row r="3128" spans="1:13" ht="12.75">
      <c r="A3128" s="1" t="s">
        <v>13</v>
      </c>
      <c r="B3128" s="5" t="s">
        <v>14</v>
      </c>
      <c r="C3128" s="5" t="s">
        <v>127</v>
      </c>
      <c r="D3128" s="5" t="s">
        <v>23</v>
      </c>
      <c r="E3128" s="16">
        <v>9648.06</v>
      </c>
      <c r="F3128" s="16">
        <v>8417.06</v>
      </c>
      <c r="G3128" s="8"/>
      <c r="H3128" s="9"/>
      <c r="I3128" s="9"/>
      <c r="J3128" s="17">
        <f>E3128-F3128</f>
        <v>1231</v>
      </c>
      <c r="K3128" s="9"/>
      <c r="L3128" s="9"/>
      <c r="M3128" s="9"/>
    </row>
    <row r="3129" spans="1:13" ht="12.75">
      <c r="A3129" s="1" t="s">
        <v>13</v>
      </c>
      <c r="B3129" s="5" t="s">
        <v>14</v>
      </c>
      <c r="C3129" s="5" t="s">
        <v>127</v>
      </c>
      <c r="D3129" s="5" t="s">
        <v>24</v>
      </c>
      <c r="E3129" s="16">
        <v>43.56</v>
      </c>
      <c r="F3129" s="16">
        <v>47.1</v>
      </c>
      <c r="G3129" s="8"/>
      <c r="H3129" s="9"/>
      <c r="I3129" s="9"/>
      <c r="J3129" s="17">
        <f>E3129-F3129</f>
        <v>-3.539999999999999</v>
      </c>
      <c r="K3129" s="9"/>
      <c r="L3129" s="9"/>
      <c r="M3129" s="9"/>
    </row>
    <row r="3130" spans="1:13" ht="12.75">
      <c r="A3130" s="1" t="s">
        <v>13</v>
      </c>
      <c r="B3130" s="5" t="s">
        <v>14</v>
      </c>
      <c r="C3130" s="5" t="s">
        <v>127</v>
      </c>
      <c r="D3130" s="5" t="s">
        <v>25</v>
      </c>
      <c r="E3130" s="16">
        <v>41241.84</v>
      </c>
      <c r="F3130" s="16">
        <v>35965</v>
      </c>
      <c r="G3130" s="8"/>
      <c r="H3130" s="9"/>
      <c r="I3130" s="9"/>
      <c r="J3130" s="17">
        <f>E3130-F3130</f>
        <v>5276.8399999999965</v>
      </c>
      <c r="K3130" s="9"/>
      <c r="L3130" s="9"/>
      <c r="M3130" s="9"/>
    </row>
    <row r="3131" spans="1:13" ht="12.75">
      <c r="A3131" s="1" t="s">
        <v>13</v>
      </c>
      <c r="B3131" s="5" t="s">
        <v>14</v>
      </c>
      <c r="C3131" s="5" t="s">
        <v>127</v>
      </c>
      <c r="D3131" s="10" t="s">
        <v>26</v>
      </c>
      <c r="E3131" s="11">
        <v>34288.38</v>
      </c>
      <c r="F3131" s="11">
        <v>30082.62</v>
      </c>
      <c r="G3131" s="8">
        <v>28400</v>
      </c>
      <c r="H3131" s="9"/>
      <c r="I3131" s="9"/>
      <c r="J3131" s="17">
        <f>E3131-F3131</f>
        <v>4205.759999999998</v>
      </c>
      <c r="K3131" s="9"/>
      <c r="L3131" s="9"/>
      <c r="M3131" s="9"/>
    </row>
    <row r="3132" spans="1:13" ht="12.75">
      <c r="A3132" s="1" t="s">
        <v>13</v>
      </c>
      <c r="B3132" s="5" t="s">
        <v>14</v>
      </c>
      <c r="C3132" s="18" t="s">
        <v>127</v>
      </c>
      <c r="D3132" s="18" t="s">
        <v>28</v>
      </c>
      <c r="E3132" s="19">
        <v>28682.28</v>
      </c>
      <c r="F3132" s="19">
        <v>25329.87</v>
      </c>
      <c r="G3132" s="8"/>
      <c r="H3132" s="9"/>
      <c r="I3132" s="9"/>
      <c r="J3132" s="17">
        <f>E3132-F3132</f>
        <v>3352.41</v>
      </c>
      <c r="K3132" s="9"/>
      <c r="L3132" s="9"/>
      <c r="M3132" s="9"/>
    </row>
    <row r="3133" spans="1:13" ht="12.75">
      <c r="A3133" s="1" t="s">
        <v>13</v>
      </c>
      <c r="B3133" s="5" t="s">
        <v>14</v>
      </c>
      <c r="C3133" s="5" t="s">
        <v>127</v>
      </c>
      <c r="D3133" s="5" t="s">
        <v>54</v>
      </c>
      <c r="E3133" s="16">
        <v>14645.52</v>
      </c>
      <c r="F3133" s="16">
        <v>12649.45</v>
      </c>
      <c r="G3133" s="8"/>
      <c r="H3133" s="9"/>
      <c r="I3133" s="9"/>
      <c r="J3133" s="17">
        <f>E3133-F3133</f>
        <v>1996.0699999999997</v>
      </c>
      <c r="K3133" s="9"/>
      <c r="L3133" s="9"/>
      <c r="M3133" s="9"/>
    </row>
    <row r="3134" spans="1:13" ht="12.75">
      <c r="A3134" s="1" t="s">
        <v>13</v>
      </c>
      <c r="B3134" s="5" t="s">
        <v>14</v>
      </c>
      <c r="C3134" s="5" t="s">
        <v>127</v>
      </c>
      <c r="D3134" s="5" t="s">
        <v>29</v>
      </c>
      <c r="E3134" s="16">
        <v>340.62</v>
      </c>
      <c r="F3134" s="16">
        <v>297.33</v>
      </c>
      <c r="G3134" s="8"/>
      <c r="H3134" s="9"/>
      <c r="I3134" s="9"/>
      <c r="J3134" s="17">
        <f>E3134-F3134</f>
        <v>43.29000000000002</v>
      </c>
      <c r="K3134" s="9"/>
      <c r="L3134" s="9"/>
      <c r="M3134" s="9"/>
    </row>
    <row r="3135" spans="1:13" ht="12.75">
      <c r="A3135" s="1" t="s">
        <v>13</v>
      </c>
      <c r="B3135" s="5" t="s">
        <v>14</v>
      </c>
      <c r="C3135" s="5" t="s">
        <v>127</v>
      </c>
      <c r="D3135" s="5" t="s">
        <v>30</v>
      </c>
      <c r="E3135" s="16">
        <v>34345.38</v>
      </c>
      <c r="F3135" s="16">
        <v>25923.21</v>
      </c>
      <c r="G3135" s="8"/>
      <c r="H3135" s="9"/>
      <c r="I3135" s="9"/>
      <c r="J3135" s="17">
        <f>E3135-F3135</f>
        <v>8422.169999999998</v>
      </c>
      <c r="K3135" s="9">
        <f>224.6*12</f>
        <v>2695.2</v>
      </c>
      <c r="L3135" s="9"/>
      <c r="M3135" s="9"/>
    </row>
    <row r="3136" spans="1:13" ht="12.75">
      <c r="A3136" s="1" t="s">
        <v>13</v>
      </c>
      <c r="B3136" s="5" t="s">
        <v>14</v>
      </c>
      <c r="C3136" s="5" t="s">
        <v>127</v>
      </c>
      <c r="D3136" s="5" t="s">
        <v>31</v>
      </c>
      <c r="E3136" s="16">
        <v>333583.68</v>
      </c>
      <c r="F3136" s="16">
        <v>292027.65</v>
      </c>
      <c r="G3136" s="8"/>
      <c r="H3136" s="9"/>
      <c r="I3136" s="9"/>
      <c r="J3136" s="17">
        <f>E3136-F3136</f>
        <v>41556.02999999997</v>
      </c>
      <c r="K3136" s="9"/>
      <c r="L3136" s="9"/>
      <c r="M3136" s="9"/>
    </row>
    <row r="3137" spans="1:13" ht="12.75">
      <c r="A3137" s="1" t="s">
        <v>13</v>
      </c>
      <c r="B3137" s="5" t="s">
        <v>14</v>
      </c>
      <c r="C3137" s="5" t="s">
        <v>127</v>
      </c>
      <c r="D3137" s="5" t="s">
        <v>33</v>
      </c>
      <c r="E3137" s="16">
        <v>2520.66</v>
      </c>
      <c r="F3137" s="16">
        <v>2208.83</v>
      </c>
      <c r="G3137" s="8"/>
      <c r="H3137" s="9"/>
      <c r="I3137" s="9"/>
      <c r="J3137" s="17">
        <f>E3137-F3137</f>
        <v>311.8299999999999</v>
      </c>
      <c r="K3137" s="9"/>
      <c r="L3137" s="9"/>
      <c r="M3137" s="9"/>
    </row>
    <row r="3138" spans="1:13" ht="12.75">
      <c r="A3138" s="1" t="s">
        <v>13</v>
      </c>
      <c r="B3138" s="5" t="s">
        <v>14</v>
      </c>
      <c r="C3138" s="5" t="s">
        <v>127</v>
      </c>
      <c r="D3138" s="5" t="s">
        <v>37</v>
      </c>
      <c r="E3138" s="16">
        <v>589436.5</v>
      </c>
      <c r="F3138" s="16">
        <v>504742.78</v>
      </c>
      <c r="G3138" s="8"/>
      <c r="H3138" s="9"/>
      <c r="I3138" s="9"/>
      <c r="J3138" s="17">
        <f>E3138-F3138</f>
        <v>84693.71999999997</v>
      </c>
      <c r="K3138" s="9"/>
      <c r="L3138" s="9"/>
      <c r="M3138" s="9"/>
    </row>
    <row r="3139" spans="2:13" ht="12.75">
      <c r="B3139" s="5"/>
      <c r="C3139" s="5"/>
      <c r="D3139" s="10" t="s">
        <v>38</v>
      </c>
      <c r="E3139" s="11">
        <f>E3120+E3121+E3122+E3123+E3124+E3125+E3127+E3128+E3129+E3130+E3133+E3137</f>
        <v>100042.08</v>
      </c>
      <c r="F3139" s="11">
        <f>F3120+F3121+F3122+F3123+F3124+F3125+F3127+F3128+F3129+F3130+F3133+F3137</f>
        <v>87195.01</v>
      </c>
      <c r="G3139" s="8"/>
      <c r="H3139" s="9"/>
      <c r="I3139" s="9"/>
      <c r="J3139" s="17">
        <f>E3139-F3139</f>
        <v>12847.070000000007</v>
      </c>
      <c r="K3139" s="9"/>
      <c r="L3139" s="9"/>
      <c r="M3139" s="9"/>
    </row>
    <row r="3140" spans="2:13" ht="12.75">
      <c r="B3140" s="5"/>
      <c r="C3140" s="5"/>
      <c r="D3140" s="10" t="s">
        <v>51</v>
      </c>
      <c r="E3140" s="11">
        <f>E3139+E3132+E3131</f>
        <v>163012.74</v>
      </c>
      <c r="F3140" s="11">
        <f>F3139+F3132+F3131</f>
        <v>142607.5</v>
      </c>
      <c r="G3140" s="8"/>
      <c r="H3140" s="9"/>
      <c r="I3140" s="9"/>
      <c r="J3140" s="17">
        <f>E3140-F3140</f>
        <v>20405.23999999999</v>
      </c>
      <c r="K3140" s="9"/>
      <c r="L3140" s="9"/>
      <c r="M3140" s="9"/>
    </row>
    <row r="3141" spans="1:13" ht="12.75">
      <c r="A3141" s="1" t="s">
        <v>13</v>
      </c>
      <c r="B3141" s="5" t="s">
        <v>14</v>
      </c>
      <c r="C3141" s="5" t="s">
        <v>125</v>
      </c>
      <c r="D3141" s="5" t="s">
        <v>16</v>
      </c>
      <c r="E3141" s="16">
        <v>15822.96</v>
      </c>
      <c r="F3141" s="16">
        <v>14456.29</v>
      </c>
      <c r="G3141" s="8"/>
      <c r="H3141" s="9"/>
      <c r="I3141" s="9"/>
      <c r="J3141" s="17">
        <f>E3141-F3141</f>
        <v>1366.6699999999983</v>
      </c>
      <c r="K3141" s="9"/>
      <c r="L3141" s="9"/>
      <c r="M3141" s="9"/>
    </row>
    <row r="3142" spans="1:13" ht="12.75">
      <c r="A3142" s="1" t="s">
        <v>13</v>
      </c>
      <c r="B3142" s="5" t="s">
        <v>14</v>
      </c>
      <c r="C3142" s="5" t="s">
        <v>125</v>
      </c>
      <c r="D3142" s="5" t="s">
        <v>49</v>
      </c>
      <c r="E3142" s="16">
        <v>1551.24</v>
      </c>
      <c r="F3142" s="16">
        <v>1425.27</v>
      </c>
      <c r="G3142" s="8"/>
      <c r="H3142" s="9"/>
      <c r="I3142" s="9"/>
      <c r="J3142" s="17">
        <f>E3142-F3142</f>
        <v>125.97000000000003</v>
      </c>
      <c r="K3142" s="9"/>
      <c r="L3142" s="9"/>
      <c r="M3142" s="9"/>
    </row>
    <row r="3143" spans="1:13" ht="12.75">
      <c r="A3143" s="1" t="s">
        <v>13</v>
      </c>
      <c r="B3143" s="5" t="s">
        <v>14</v>
      </c>
      <c r="C3143" s="5" t="s">
        <v>125</v>
      </c>
      <c r="D3143" s="5" t="s">
        <v>50</v>
      </c>
      <c r="E3143" s="16">
        <v>2172.06</v>
      </c>
      <c r="F3143" s="16">
        <v>1998.56</v>
      </c>
      <c r="G3143" s="8"/>
      <c r="H3143" s="9"/>
      <c r="I3143" s="9"/>
      <c r="J3143" s="17">
        <f>E3143-F3143</f>
        <v>173.5</v>
      </c>
      <c r="K3143" s="9"/>
      <c r="L3143" s="9"/>
      <c r="M3143" s="9"/>
    </row>
    <row r="3144" spans="1:13" ht="12.75">
      <c r="A3144" s="1" t="s">
        <v>13</v>
      </c>
      <c r="B3144" s="5" t="s">
        <v>14</v>
      </c>
      <c r="C3144" s="5" t="s">
        <v>125</v>
      </c>
      <c r="D3144" s="5" t="s">
        <v>17</v>
      </c>
      <c r="E3144" s="16">
        <v>4388.04</v>
      </c>
      <c r="F3144" s="16">
        <v>4015.24</v>
      </c>
      <c r="G3144" s="8"/>
      <c r="H3144" s="9"/>
      <c r="I3144" s="9"/>
      <c r="J3144" s="17">
        <f>E3144-F3144</f>
        <v>372.8000000000002</v>
      </c>
      <c r="K3144" s="9"/>
      <c r="L3144" s="9"/>
      <c r="M3144" s="9"/>
    </row>
    <row r="3145" spans="1:13" ht="12.75">
      <c r="A3145" s="1" t="s">
        <v>13</v>
      </c>
      <c r="B3145" s="5" t="s">
        <v>14</v>
      </c>
      <c r="C3145" s="5" t="s">
        <v>125</v>
      </c>
      <c r="D3145" s="5" t="s">
        <v>18</v>
      </c>
      <c r="E3145" s="16">
        <v>4299.3</v>
      </c>
      <c r="F3145" s="16">
        <v>3948.34</v>
      </c>
      <c r="G3145" s="8"/>
      <c r="H3145" s="9"/>
      <c r="I3145" s="9"/>
      <c r="J3145" s="17">
        <f>E3145-F3145</f>
        <v>350.96000000000004</v>
      </c>
      <c r="K3145" s="9"/>
      <c r="L3145" s="9"/>
      <c r="M3145" s="9"/>
    </row>
    <row r="3146" spans="1:13" ht="12.75">
      <c r="A3146" s="1" t="s">
        <v>13</v>
      </c>
      <c r="B3146" s="5" t="s">
        <v>14</v>
      </c>
      <c r="C3146" s="5" t="s">
        <v>125</v>
      </c>
      <c r="D3146" s="5" t="s">
        <v>19</v>
      </c>
      <c r="E3146" s="16">
        <v>2172.06</v>
      </c>
      <c r="F3146" s="16">
        <v>2013.68</v>
      </c>
      <c r="G3146" s="8"/>
      <c r="H3146" s="9"/>
      <c r="I3146" s="9"/>
      <c r="J3146" s="17">
        <f>E3146-F3146</f>
        <v>158.37999999999988</v>
      </c>
      <c r="K3146" s="9"/>
      <c r="L3146" s="9"/>
      <c r="M3146" s="9"/>
    </row>
    <row r="3147" spans="1:13" ht="12.75">
      <c r="A3147" s="1" t="s">
        <v>13</v>
      </c>
      <c r="B3147" s="5" t="s">
        <v>14</v>
      </c>
      <c r="C3147" s="5" t="s">
        <v>125</v>
      </c>
      <c r="D3147" s="5" t="s">
        <v>21</v>
      </c>
      <c r="E3147" s="16">
        <v>60615.73</v>
      </c>
      <c r="F3147" s="16">
        <v>55941.58</v>
      </c>
      <c r="G3147" s="8"/>
      <c r="H3147" s="9"/>
      <c r="I3147" s="9"/>
      <c r="J3147" s="17">
        <f>E3147-F3147</f>
        <v>4674.1500000000015</v>
      </c>
      <c r="K3147" s="9">
        <f>K3156</f>
        <v>1608.84</v>
      </c>
      <c r="L3147" s="9"/>
      <c r="M3147" s="9"/>
    </row>
    <row r="3148" spans="1:13" ht="12.75">
      <c r="A3148" s="1" t="s">
        <v>13</v>
      </c>
      <c r="B3148" s="5" t="s">
        <v>14</v>
      </c>
      <c r="C3148" s="5" t="s">
        <v>125</v>
      </c>
      <c r="D3148" s="5" t="s">
        <v>22</v>
      </c>
      <c r="E3148" s="16">
        <v>2171.94</v>
      </c>
      <c r="F3148" s="16">
        <v>1968.44</v>
      </c>
      <c r="G3148" s="8"/>
      <c r="H3148" s="9"/>
      <c r="I3148" s="9"/>
      <c r="J3148" s="17">
        <f>E3148-F3148</f>
        <v>203.5</v>
      </c>
      <c r="K3148" s="9"/>
      <c r="L3148" s="9"/>
      <c r="M3148" s="9"/>
    </row>
    <row r="3149" spans="1:13" ht="12.75">
      <c r="A3149" s="1" t="s">
        <v>13</v>
      </c>
      <c r="B3149" s="5" t="s">
        <v>14</v>
      </c>
      <c r="C3149" s="5" t="s">
        <v>125</v>
      </c>
      <c r="D3149" s="5" t="s">
        <v>23</v>
      </c>
      <c r="E3149" s="16">
        <v>9839.76</v>
      </c>
      <c r="F3149" s="16">
        <v>8997.89</v>
      </c>
      <c r="G3149" s="8"/>
      <c r="H3149" s="9"/>
      <c r="I3149" s="9"/>
      <c r="J3149" s="17">
        <f>E3149-F3149</f>
        <v>841.8700000000008</v>
      </c>
      <c r="K3149" s="9"/>
      <c r="L3149" s="9"/>
      <c r="M3149" s="9"/>
    </row>
    <row r="3150" spans="1:13" ht="12.75">
      <c r="A3150" s="1" t="s">
        <v>13</v>
      </c>
      <c r="B3150" s="5" t="s">
        <v>14</v>
      </c>
      <c r="C3150" s="5" t="s">
        <v>125</v>
      </c>
      <c r="D3150" s="5" t="s">
        <v>24</v>
      </c>
      <c r="E3150" s="16">
        <v>44.28</v>
      </c>
      <c r="F3150" s="16">
        <v>48.41</v>
      </c>
      <c r="G3150" s="8"/>
      <c r="H3150" s="9"/>
      <c r="I3150" s="9"/>
      <c r="J3150" s="17">
        <f>E3150-F3150</f>
        <v>-4.1299999999999955</v>
      </c>
      <c r="K3150" s="9"/>
      <c r="L3150" s="9"/>
      <c r="M3150" s="9"/>
    </row>
    <row r="3151" spans="1:13" ht="12.75">
      <c r="A3151" s="1" t="s">
        <v>13</v>
      </c>
      <c r="B3151" s="5" t="s">
        <v>14</v>
      </c>
      <c r="C3151" s="5" t="s">
        <v>125</v>
      </c>
      <c r="D3151" s="5" t="s">
        <v>25</v>
      </c>
      <c r="E3151" s="16">
        <v>42061.44</v>
      </c>
      <c r="F3151" s="16">
        <v>38449.76</v>
      </c>
      <c r="G3151" s="8"/>
      <c r="H3151" s="9"/>
      <c r="I3151" s="9"/>
      <c r="J3151" s="17">
        <f>E3151-F3151</f>
        <v>3611.6800000000003</v>
      </c>
      <c r="K3151" s="9"/>
      <c r="L3151" s="9"/>
      <c r="M3151" s="9"/>
    </row>
    <row r="3152" spans="1:13" ht="12.75">
      <c r="A3152" s="1" t="s">
        <v>13</v>
      </c>
      <c r="B3152" s="5" t="s">
        <v>14</v>
      </c>
      <c r="C3152" s="5" t="s">
        <v>125</v>
      </c>
      <c r="D3152" s="10" t="s">
        <v>26</v>
      </c>
      <c r="E3152" s="11">
        <v>34970.04</v>
      </c>
      <c r="F3152" s="11">
        <v>32125.79</v>
      </c>
      <c r="G3152" s="8">
        <v>3700</v>
      </c>
      <c r="H3152" s="9"/>
      <c r="I3152" s="9"/>
      <c r="J3152" s="17">
        <f>E3152-F3152</f>
        <v>2844.25</v>
      </c>
      <c r="K3152" s="9"/>
      <c r="L3152" s="9"/>
      <c r="M3152" s="9"/>
    </row>
    <row r="3153" spans="1:13" ht="12.75">
      <c r="A3153" s="1" t="s">
        <v>13</v>
      </c>
      <c r="B3153" s="5" t="s">
        <v>14</v>
      </c>
      <c r="C3153" s="18" t="s">
        <v>125</v>
      </c>
      <c r="D3153" s="18" t="s">
        <v>28</v>
      </c>
      <c r="E3153" s="19">
        <v>29252.52</v>
      </c>
      <c r="F3153" s="19">
        <v>27018.1</v>
      </c>
      <c r="G3153" s="8"/>
      <c r="H3153" s="9"/>
      <c r="I3153" s="9"/>
      <c r="J3153" s="17">
        <f>E3153-F3153</f>
        <v>2234.420000000002</v>
      </c>
      <c r="K3153" s="9"/>
      <c r="L3153" s="9"/>
      <c r="M3153" s="9"/>
    </row>
    <row r="3154" spans="1:13" ht="12.75">
      <c r="A3154" s="1" t="s">
        <v>13</v>
      </c>
      <c r="B3154" s="5" t="s">
        <v>14</v>
      </c>
      <c r="C3154" s="5" t="s">
        <v>125</v>
      </c>
      <c r="D3154" s="5" t="s">
        <v>54</v>
      </c>
      <c r="E3154" s="16">
        <v>14936.82</v>
      </c>
      <c r="F3154" s="16">
        <v>13547.57</v>
      </c>
      <c r="G3154" s="8"/>
      <c r="H3154" s="9"/>
      <c r="I3154" s="9"/>
      <c r="J3154" s="17">
        <f>E3154-F3154</f>
        <v>1389.25</v>
      </c>
      <c r="K3154" s="9"/>
      <c r="L3154" s="9"/>
      <c r="M3154" s="9"/>
    </row>
    <row r="3155" spans="1:13" ht="12.75">
      <c r="A3155" s="1" t="s">
        <v>13</v>
      </c>
      <c r="B3155" s="5" t="s">
        <v>14</v>
      </c>
      <c r="C3155" s="5" t="s">
        <v>125</v>
      </c>
      <c r="D3155" s="5" t="s">
        <v>29</v>
      </c>
      <c r="E3155" s="16">
        <v>345.84</v>
      </c>
      <c r="F3155" s="16">
        <v>316.44</v>
      </c>
      <c r="G3155" s="8"/>
      <c r="H3155" s="9"/>
      <c r="I3155" s="9"/>
      <c r="J3155" s="17">
        <f>E3155-F3155</f>
        <v>29.399999999999977</v>
      </c>
      <c r="K3155" s="9"/>
      <c r="L3155" s="9"/>
      <c r="M3155" s="9"/>
    </row>
    <row r="3156" spans="1:13" ht="12.75">
      <c r="A3156" s="1" t="s">
        <v>13</v>
      </c>
      <c r="B3156" s="5" t="s">
        <v>14</v>
      </c>
      <c r="C3156" s="5" t="s">
        <v>125</v>
      </c>
      <c r="D3156" s="5" t="s">
        <v>30</v>
      </c>
      <c r="E3156" s="16">
        <v>35798.6</v>
      </c>
      <c r="F3156" s="16">
        <v>33041.72</v>
      </c>
      <c r="G3156" s="8"/>
      <c r="H3156" s="9"/>
      <c r="I3156" s="9"/>
      <c r="J3156" s="17">
        <f>E3156-F3156</f>
        <v>2756.8799999999974</v>
      </c>
      <c r="K3156" s="9">
        <f>134.07*12</f>
        <v>1608.84</v>
      </c>
      <c r="L3156" s="9"/>
      <c r="M3156" s="9"/>
    </row>
    <row r="3157" spans="1:13" ht="12.75">
      <c r="A3157" s="1" t="s">
        <v>13</v>
      </c>
      <c r="B3157" s="5" t="s">
        <v>14</v>
      </c>
      <c r="C3157" s="5" t="s">
        <v>125</v>
      </c>
      <c r="D3157" s="5" t="s">
        <v>31</v>
      </c>
      <c r="E3157" s="16">
        <v>340215.84</v>
      </c>
      <c r="F3157" s="16">
        <v>311986.33</v>
      </c>
      <c r="G3157" s="8"/>
      <c r="H3157" s="9"/>
      <c r="I3157" s="9"/>
      <c r="J3157" s="17">
        <f>E3157-F3157</f>
        <v>28229.51000000001</v>
      </c>
      <c r="K3157" s="9"/>
      <c r="L3157" s="9"/>
      <c r="M3157" s="9"/>
    </row>
    <row r="3158" spans="1:13" ht="12.75">
      <c r="A3158" s="1" t="s">
        <v>13</v>
      </c>
      <c r="B3158" s="5" t="s">
        <v>14</v>
      </c>
      <c r="C3158" s="5" t="s">
        <v>125</v>
      </c>
      <c r="D3158" s="5" t="s">
        <v>33</v>
      </c>
      <c r="E3158" s="16">
        <v>2570.58</v>
      </c>
      <c r="F3158" s="16">
        <v>2359.13</v>
      </c>
      <c r="G3158" s="8"/>
      <c r="H3158" s="9"/>
      <c r="I3158" s="9"/>
      <c r="J3158" s="17">
        <f>E3158-F3158</f>
        <v>211.44999999999982</v>
      </c>
      <c r="K3158" s="9"/>
      <c r="L3158" s="9"/>
      <c r="M3158" s="9"/>
    </row>
    <row r="3159" spans="1:13" ht="12.75">
      <c r="A3159" s="1" t="s">
        <v>13</v>
      </c>
      <c r="B3159" s="5" t="s">
        <v>14</v>
      </c>
      <c r="C3159" s="5" t="s">
        <v>125</v>
      </c>
      <c r="D3159" s="5" t="s">
        <v>37</v>
      </c>
      <c r="E3159" s="16">
        <v>603229.05</v>
      </c>
      <c r="F3159" s="16">
        <v>553658.54</v>
      </c>
      <c r="G3159" s="8"/>
      <c r="H3159" s="9"/>
      <c r="I3159" s="9"/>
      <c r="J3159" s="17">
        <f>E3159-F3159</f>
        <v>49570.51000000001</v>
      </c>
      <c r="K3159" s="9"/>
      <c r="L3159" s="9"/>
      <c r="M3159" s="9"/>
    </row>
    <row r="3160" spans="2:13" ht="12.75">
      <c r="B3160" s="5"/>
      <c r="C3160" s="5"/>
      <c r="D3160" s="10" t="s">
        <v>38</v>
      </c>
      <c r="E3160" s="11">
        <f>E3141+E3142+E3143+E3144+E3145+E3146+E3148+E3149+E3150+E3151+E3154+E3158</f>
        <v>102030.48</v>
      </c>
      <c r="F3160" s="11">
        <f>F3141+F3142+F3143+F3144+F3145+F3146+F3148+F3149+F3150+F3151+F3154+F3158</f>
        <v>93228.58000000002</v>
      </c>
      <c r="G3160" s="8"/>
      <c r="H3160" s="9"/>
      <c r="I3160" s="9"/>
      <c r="J3160" s="17">
        <f>E3160-F3160</f>
        <v>8801.89999999998</v>
      </c>
      <c r="K3160" s="9"/>
      <c r="L3160" s="9"/>
      <c r="M3160" s="9"/>
    </row>
    <row r="3161" spans="2:13" ht="12.75">
      <c r="B3161" s="5"/>
      <c r="C3161" s="5"/>
      <c r="D3161" s="10" t="s">
        <v>51</v>
      </c>
      <c r="E3161" s="11">
        <f>E3160+E3153+E3152</f>
        <v>166253.04</v>
      </c>
      <c r="F3161" s="11">
        <f>F3160+F3153+F3152</f>
        <v>152372.47000000003</v>
      </c>
      <c r="G3161" s="8"/>
      <c r="H3161" s="9"/>
      <c r="I3161" s="9"/>
      <c r="J3161" s="17">
        <f>E3161-F3161</f>
        <v>13880.569999999978</v>
      </c>
      <c r="K3161" s="9"/>
      <c r="L3161" s="9"/>
      <c r="M3161" s="9"/>
    </row>
    <row r="3162" spans="1:13" ht="12.75">
      <c r="A3162" s="1" t="s">
        <v>13</v>
      </c>
      <c r="B3162" s="5" t="s">
        <v>14</v>
      </c>
      <c r="C3162" s="5" t="s">
        <v>80</v>
      </c>
      <c r="D3162" s="5" t="s">
        <v>16</v>
      </c>
      <c r="E3162" s="16">
        <v>15570.3</v>
      </c>
      <c r="F3162" s="16">
        <v>15083.95</v>
      </c>
      <c r="G3162" s="8"/>
      <c r="H3162" s="9"/>
      <c r="I3162" s="9"/>
      <c r="J3162" s="17">
        <f>E3162-F3162</f>
        <v>486.34999999999854</v>
      </c>
      <c r="K3162" s="9"/>
      <c r="L3162" s="9"/>
      <c r="M3162" s="9"/>
    </row>
    <row r="3163" spans="1:13" ht="12.75">
      <c r="A3163" s="1" t="s">
        <v>13</v>
      </c>
      <c r="B3163" s="5" t="s">
        <v>14</v>
      </c>
      <c r="C3163" s="5" t="s">
        <v>80</v>
      </c>
      <c r="D3163" s="5" t="s">
        <v>49</v>
      </c>
      <c r="E3163" s="16">
        <v>1526.58</v>
      </c>
      <c r="F3163" s="16">
        <v>1489.76</v>
      </c>
      <c r="G3163" s="8"/>
      <c r="H3163" s="9"/>
      <c r="I3163" s="9"/>
      <c r="J3163" s="17">
        <f>E3163-F3163</f>
        <v>36.819999999999936</v>
      </c>
      <c r="K3163" s="9"/>
      <c r="L3163" s="9"/>
      <c r="M3163" s="9"/>
    </row>
    <row r="3164" spans="1:13" ht="12.75">
      <c r="A3164" s="1" t="s">
        <v>13</v>
      </c>
      <c r="B3164" s="5" t="s">
        <v>14</v>
      </c>
      <c r="C3164" s="5" t="s">
        <v>80</v>
      </c>
      <c r="D3164" s="5" t="s">
        <v>50</v>
      </c>
      <c r="E3164" s="16">
        <v>2137.32</v>
      </c>
      <c r="F3164" s="16">
        <v>2089.89</v>
      </c>
      <c r="G3164" s="8"/>
      <c r="H3164" s="9"/>
      <c r="I3164" s="9"/>
      <c r="J3164" s="17">
        <f>E3164-F3164</f>
        <v>47.43000000000029</v>
      </c>
      <c r="K3164" s="9"/>
      <c r="L3164" s="9"/>
      <c r="M3164" s="9"/>
    </row>
    <row r="3165" spans="1:13" ht="12.75">
      <c r="A3165" s="1" t="s">
        <v>13</v>
      </c>
      <c r="B3165" s="5" t="s">
        <v>14</v>
      </c>
      <c r="C3165" s="5" t="s">
        <v>80</v>
      </c>
      <c r="D3165" s="5" t="s">
        <v>17</v>
      </c>
      <c r="E3165" s="16">
        <v>4317.9</v>
      </c>
      <c r="F3165" s="16">
        <v>4191.5</v>
      </c>
      <c r="G3165" s="8"/>
      <c r="H3165" s="9"/>
      <c r="I3165" s="9"/>
      <c r="J3165" s="17">
        <f>E3165-F3165</f>
        <v>126.39999999999964</v>
      </c>
      <c r="K3165" s="9"/>
      <c r="L3165" s="9"/>
      <c r="M3165" s="9"/>
    </row>
    <row r="3166" spans="1:13" ht="12.75">
      <c r="A3166" s="1" t="s">
        <v>13</v>
      </c>
      <c r="B3166" s="5" t="s">
        <v>14</v>
      </c>
      <c r="C3166" s="5" t="s">
        <v>80</v>
      </c>
      <c r="D3166" s="5" t="s">
        <v>18</v>
      </c>
      <c r="E3166" s="16">
        <v>4230.66</v>
      </c>
      <c r="F3166" s="16">
        <v>4126.32</v>
      </c>
      <c r="G3166" s="8"/>
      <c r="H3166" s="9"/>
      <c r="I3166" s="9"/>
      <c r="J3166" s="17">
        <f>E3166-F3166</f>
        <v>104.34000000000015</v>
      </c>
      <c r="K3166" s="9"/>
      <c r="L3166" s="9"/>
      <c r="M3166" s="9"/>
    </row>
    <row r="3167" spans="1:13" ht="12.75">
      <c r="A3167" s="1" t="s">
        <v>13</v>
      </c>
      <c r="B3167" s="5" t="s">
        <v>14</v>
      </c>
      <c r="C3167" s="5" t="s">
        <v>80</v>
      </c>
      <c r="D3167" s="5" t="s">
        <v>19</v>
      </c>
      <c r="E3167" s="16">
        <v>2137.32</v>
      </c>
      <c r="F3167" s="16">
        <v>2110.5</v>
      </c>
      <c r="G3167" s="8"/>
      <c r="H3167" s="9"/>
      <c r="I3167" s="9"/>
      <c r="J3167" s="17">
        <f>E3167-F3167</f>
        <v>26.820000000000164</v>
      </c>
      <c r="K3167" s="9"/>
      <c r="L3167" s="9"/>
      <c r="M3167" s="9"/>
    </row>
    <row r="3168" spans="1:13" ht="12.75">
      <c r="A3168" s="1" t="s">
        <v>13</v>
      </c>
      <c r="B3168" s="5" t="s">
        <v>14</v>
      </c>
      <c r="C3168" s="5" t="s">
        <v>80</v>
      </c>
      <c r="D3168" s="5" t="s">
        <v>21</v>
      </c>
      <c r="E3168" s="16">
        <v>48419.32</v>
      </c>
      <c r="F3168" s="16">
        <v>45560.41</v>
      </c>
      <c r="G3168" s="8"/>
      <c r="H3168" s="9"/>
      <c r="I3168" s="9"/>
      <c r="J3168" s="17">
        <f>E3168-F3168</f>
        <v>2858.909999999996</v>
      </c>
      <c r="K3168" s="9">
        <f>K3177</f>
        <v>1313.28</v>
      </c>
      <c r="L3168" s="9"/>
      <c r="M3168" s="9"/>
    </row>
    <row r="3169" spans="1:13" ht="12.75">
      <c r="A3169" s="1" t="s">
        <v>13</v>
      </c>
      <c r="B3169" s="5" t="s">
        <v>14</v>
      </c>
      <c r="C3169" s="5" t="s">
        <v>80</v>
      </c>
      <c r="D3169" s="5" t="s">
        <v>22</v>
      </c>
      <c r="E3169" s="16">
        <v>2137.2</v>
      </c>
      <c r="F3169" s="16">
        <v>2048.73</v>
      </c>
      <c r="G3169" s="8"/>
      <c r="H3169" s="9"/>
      <c r="I3169" s="9"/>
      <c r="J3169" s="17">
        <f>E3169-F3169</f>
        <v>88.4699999999998</v>
      </c>
      <c r="K3169" s="9"/>
      <c r="L3169" s="9"/>
      <c r="M3169" s="9"/>
    </row>
    <row r="3170" spans="1:13" ht="12.75">
      <c r="A3170" s="1" t="s">
        <v>13</v>
      </c>
      <c r="B3170" s="5" t="s">
        <v>14</v>
      </c>
      <c r="C3170" s="5" t="s">
        <v>80</v>
      </c>
      <c r="D3170" s="5" t="s">
        <v>23</v>
      </c>
      <c r="E3170" s="16">
        <v>9682.62</v>
      </c>
      <c r="F3170" s="16">
        <v>9391.08</v>
      </c>
      <c r="G3170" s="8"/>
      <c r="H3170" s="9"/>
      <c r="I3170" s="9"/>
      <c r="J3170" s="17">
        <f>E3170-F3170</f>
        <v>291.5400000000009</v>
      </c>
      <c r="K3170" s="9"/>
      <c r="L3170" s="9"/>
      <c r="M3170" s="9"/>
    </row>
    <row r="3171" spans="1:13" ht="12.75">
      <c r="A3171" s="1" t="s">
        <v>13</v>
      </c>
      <c r="B3171" s="5" t="s">
        <v>14</v>
      </c>
      <c r="C3171" s="5" t="s">
        <v>80</v>
      </c>
      <c r="D3171" s="5" t="s">
        <v>24</v>
      </c>
      <c r="E3171" s="16">
        <v>43.68</v>
      </c>
      <c r="F3171" s="16">
        <v>53.32</v>
      </c>
      <c r="G3171" s="8"/>
      <c r="H3171" s="9"/>
      <c r="I3171" s="9"/>
      <c r="J3171" s="17">
        <f>E3171-F3171</f>
        <v>-9.64</v>
      </c>
      <c r="K3171" s="9"/>
      <c r="L3171" s="9"/>
      <c r="M3171" s="9"/>
    </row>
    <row r="3172" spans="1:13" ht="12.75">
      <c r="A3172" s="1" t="s">
        <v>13</v>
      </c>
      <c r="B3172" s="5" t="s">
        <v>14</v>
      </c>
      <c r="C3172" s="5" t="s">
        <v>80</v>
      </c>
      <c r="D3172" s="5" t="s">
        <v>25</v>
      </c>
      <c r="E3172" s="16">
        <v>41389.74</v>
      </c>
      <c r="F3172" s="16">
        <v>40126</v>
      </c>
      <c r="G3172" s="8"/>
      <c r="H3172" s="9"/>
      <c r="I3172" s="9"/>
      <c r="J3172" s="17">
        <f>E3172-F3172</f>
        <v>1263.739999999998</v>
      </c>
      <c r="K3172" s="9"/>
      <c r="L3172" s="9"/>
      <c r="M3172" s="9"/>
    </row>
    <row r="3173" spans="1:13" ht="12.75">
      <c r="A3173" s="1" t="s">
        <v>13</v>
      </c>
      <c r="B3173" s="5" t="s">
        <v>14</v>
      </c>
      <c r="C3173" s="5" t="s">
        <v>80</v>
      </c>
      <c r="D3173" s="10" t="s">
        <v>26</v>
      </c>
      <c r="E3173" s="11">
        <v>34411.5</v>
      </c>
      <c r="F3173" s="11">
        <v>33577.35</v>
      </c>
      <c r="G3173" s="8">
        <v>20200</v>
      </c>
      <c r="H3173" s="9"/>
      <c r="I3173" s="9"/>
      <c r="J3173" s="17">
        <f>E3173-F3173</f>
        <v>834.1500000000015</v>
      </c>
      <c r="K3173" s="9"/>
      <c r="L3173" s="9"/>
      <c r="M3173" s="9"/>
    </row>
    <row r="3174" spans="1:13" ht="12.75">
      <c r="A3174" s="1" t="s">
        <v>13</v>
      </c>
      <c r="B3174" s="5" t="s">
        <v>14</v>
      </c>
      <c r="C3174" s="18" t="s">
        <v>80</v>
      </c>
      <c r="D3174" s="18" t="s">
        <v>28</v>
      </c>
      <c r="E3174" s="19">
        <v>28785.24</v>
      </c>
      <c r="F3174" s="19">
        <v>28285.17</v>
      </c>
      <c r="G3174" s="8"/>
      <c r="H3174" s="9"/>
      <c r="I3174" s="9"/>
      <c r="J3174" s="17">
        <f>E3174-F3174</f>
        <v>500.07000000000335</v>
      </c>
      <c r="K3174" s="9"/>
      <c r="L3174" s="9"/>
      <c r="M3174" s="9"/>
    </row>
    <row r="3175" spans="1:13" ht="12.75">
      <c r="A3175" s="1" t="s">
        <v>13</v>
      </c>
      <c r="B3175" s="5" t="s">
        <v>14</v>
      </c>
      <c r="C3175" s="5" t="s">
        <v>80</v>
      </c>
      <c r="D3175" s="5" t="s">
        <v>54</v>
      </c>
      <c r="E3175" s="16">
        <v>14698.14</v>
      </c>
      <c r="F3175" s="16">
        <v>14103.62</v>
      </c>
      <c r="G3175" s="8"/>
      <c r="H3175" s="9"/>
      <c r="I3175" s="9"/>
      <c r="J3175" s="17">
        <f>E3175-F3175</f>
        <v>594.5199999999986</v>
      </c>
      <c r="K3175" s="9"/>
      <c r="L3175" s="9"/>
      <c r="M3175" s="9"/>
    </row>
    <row r="3176" spans="1:13" ht="12.75">
      <c r="A3176" s="1" t="s">
        <v>13</v>
      </c>
      <c r="B3176" s="5" t="s">
        <v>14</v>
      </c>
      <c r="C3176" s="5" t="s">
        <v>80</v>
      </c>
      <c r="D3176" s="5" t="s">
        <v>29</v>
      </c>
      <c r="E3176" s="16">
        <v>346.98</v>
      </c>
      <c r="F3176" s="16">
        <v>329.05</v>
      </c>
      <c r="G3176" s="8"/>
      <c r="H3176" s="9"/>
      <c r="I3176" s="9"/>
      <c r="J3176" s="17">
        <f>E3176-F3176</f>
        <v>17.930000000000007</v>
      </c>
      <c r="K3176" s="9"/>
      <c r="L3176" s="9"/>
      <c r="M3176" s="9"/>
    </row>
    <row r="3177" spans="1:13" ht="12.75">
      <c r="A3177" s="1" t="s">
        <v>13</v>
      </c>
      <c r="B3177" s="5" t="s">
        <v>14</v>
      </c>
      <c r="C3177" s="5" t="s">
        <v>80</v>
      </c>
      <c r="D3177" s="5" t="s">
        <v>30</v>
      </c>
      <c r="E3177" s="16">
        <v>28596.95</v>
      </c>
      <c r="F3177" s="16">
        <v>26912.38</v>
      </c>
      <c r="G3177" s="8"/>
      <c r="H3177" s="9"/>
      <c r="I3177" s="9"/>
      <c r="J3177" s="17">
        <f>E3177-F3177</f>
        <v>1684.5699999999997</v>
      </c>
      <c r="K3177" s="9">
        <f>109.44*12</f>
        <v>1313.28</v>
      </c>
      <c r="L3177" s="9"/>
      <c r="M3177" s="9"/>
    </row>
    <row r="3178" spans="1:13" ht="12.75">
      <c r="A3178" s="1" t="s">
        <v>13</v>
      </c>
      <c r="B3178" s="5" t="s">
        <v>14</v>
      </c>
      <c r="C3178" s="5" t="s">
        <v>80</v>
      </c>
      <c r="D3178" s="5" t="s">
        <v>31</v>
      </c>
      <c r="E3178" s="16">
        <v>316543.14</v>
      </c>
      <c r="F3178" s="16">
        <v>307782.71</v>
      </c>
      <c r="G3178" s="8"/>
      <c r="H3178" s="9"/>
      <c r="I3178" s="9"/>
      <c r="J3178" s="17">
        <f>E3178-F3178</f>
        <v>8760.429999999993</v>
      </c>
      <c r="K3178" s="9"/>
      <c r="L3178" s="9"/>
      <c r="M3178" s="9"/>
    </row>
    <row r="3179" spans="1:13" ht="12.75">
      <c r="A3179" s="1" t="s">
        <v>13</v>
      </c>
      <c r="B3179" s="5" t="s">
        <v>14</v>
      </c>
      <c r="C3179" s="5" t="s">
        <v>80</v>
      </c>
      <c r="D3179" s="5" t="s">
        <v>33</v>
      </c>
      <c r="E3179" s="16">
        <v>2529.6</v>
      </c>
      <c r="F3179" s="16">
        <v>2465.1</v>
      </c>
      <c r="G3179" s="8"/>
      <c r="H3179" s="9"/>
      <c r="I3179" s="9"/>
      <c r="J3179" s="17">
        <f>E3179-F3179</f>
        <v>64.5</v>
      </c>
      <c r="K3179" s="9"/>
      <c r="L3179" s="9"/>
      <c r="M3179" s="9"/>
    </row>
    <row r="3180" spans="1:13" ht="12.75">
      <c r="A3180" s="1" t="s">
        <v>13</v>
      </c>
      <c r="B3180" s="5" t="s">
        <v>14</v>
      </c>
      <c r="C3180" s="5" t="s">
        <v>80</v>
      </c>
      <c r="D3180" s="5" t="s">
        <v>37</v>
      </c>
      <c r="E3180" s="16">
        <v>557504.19</v>
      </c>
      <c r="F3180" s="16">
        <v>539726.84</v>
      </c>
      <c r="G3180" s="8"/>
      <c r="H3180" s="9"/>
      <c r="I3180" s="9"/>
      <c r="J3180" s="17">
        <f>E3180-F3180</f>
        <v>17777.349999999977</v>
      </c>
      <c r="K3180" s="9"/>
      <c r="L3180" s="9"/>
      <c r="M3180" s="9"/>
    </row>
    <row r="3181" spans="2:13" ht="12.75">
      <c r="B3181" s="5"/>
      <c r="C3181" s="5"/>
      <c r="D3181" s="10" t="s">
        <v>38</v>
      </c>
      <c r="E3181" s="11">
        <f>E3162+E3163+E3164+E3165+E3166+E3167+E3169+E3170+E3171+E3172+E3175+E3179</f>
        <v>100401.06000000001</v>
      </c>
      <c r="F3181" s="11">
        <f>F3162+F3163+F3164+F3165+F3166+F3167+F3169+F3170+F3171+F3172+F3175+F3179</f>
        <v>97279.76999999999</v>
      </c>
      <c r="G3181" s="8"/>
      <c r="H3181" s="9"/>
      <c r="I3181" s="9"/>
      <c r="J3181" s="17">
        <f>E3181-F3181</f>
        <v>3121.2900000000227</v>
      </c>
      <c r="K3181" s="9"/>
      <c r="L3181" s="9"/>
      <c r="M3181" s="9"/>
    </row>
    <row r="3182" spans="2:13" ht="12.75">
      <c r="B3182" s="5"/>
      <c r="C3182" s="5"/>
      <c r="D3182" s="10" t="s">
        <v>51</v>
      </c>
      <c r="E3182" s="11">
        <f>E3181+E3174+E3173</f>
        <v>163597.80000000002</v>
      </c>
      <c r="F3182" s="11">
        <f>F3181+F3174+F3173</f>
        <v>159142.28999999998</v>
      </c>
      <c r="G3182" s="8"/>
      <c r="H3182" s="9"/>
      <c r="I3182" s="9"/>
      <c r="J3182" s="17">
        <f>E3182-F3182</f>
        <v>4455.510000000038</v>
      </c>
      <c r="K3182" s="9"/>
      <c r="L3182" s="9"/>
      <c r="M3182" s="9"/>
    </row>
    <row r="3183" spans="1:13" ht="12.75">
      <c r="A3183" s="1" t="s">
        <v>13</v>
      </c>
      <c r="B3183" s="5" t="s">
        <v>14</v>
      </c>
      <c r="C3183" s="5" t="s">
        <v>128</v>
      </c>
      <c r="D3183" s="5" t="s">
        <v>16</v>
      </c>
      <c r="E3183" s="16">
        <v>15480.36</v>
      </c>
      <c r="F3183" s="16">
        <v>13077.53</v>
      </c>
      <c r="G3183" s="8"/>
      <c r="H3183" s="9"/>
      <c r="I3183" s="9"/>
      <c r="J3183" s="17">
        <f>E3183-F3183</f>
        <v>2402.83</v>
      </c>
      <c r="K3183" s="9"/>
      <c r="L3183" s="9"/>
      <c r="M3183" s="9"/>
    </row>
    <row r="3184" spans="1:13" ht="12.75">
      <c r="A3184" s="1" t="s">
        <v>13</v>
      </c>
      <c r="B3184" s="5" t="s">
        <v>14</v>
      </c>
      <c r="C3184" s="5" t="s">
        <v>128</v>
      </c>
      <c r="D3184" s="5" t="s">
        <v>49</v>
      </c>
      <c r="E3184" s="16">
        <v>1517.76</v>
      </c>
      <c r="F3184" s="16">
        <v>1289.04</v>
      </c>
      <c r="G3184" s="8"/>
      <c r="H3184" s="9"/>
      <c r="I3184" s="9"/>
      <c r="J3184" s="17">
        <f>E3184-F3184</f>
        <v>228.72000000000003</v>
      </c>
      <c r="K3184" s="9"/>
      <c r="L3184" s="9"/>
      <c r="M3184" s="9"/>
    </row>
    <row r="3185" spans="1:13" ht="12.75">
      <c r="A3185" s="1" t="s">
        <v>13</v>
      </c>
      <c r="B3185" s="5" t="s">
        <v>14</v>
      </c>
      <c r="C3185" s="5" t="s">
        <v>128</v>
      </c>
      <c r="D3185" s="5" t="s">
        <v>50</v>
      </c>
      <c r="E3185" s="16">
        <v>2124.9</v>
      </c>
      <c r="F3185" s="16">
        <v>1807.31</v>
      </c>
      <c r="G3185" s="8"/>
      <c r="H3185" s="9"/>
      <c r="I3185" s="9"/>
      <c r="J3185" s="17">
        <f>E3185-F3185</f>
        <v>317.59000000000015</v>
      </c>
      <c r="K3185" s="9"/>
      <c r="L3185" s="9"/>
      <c r="M3185" s="9"/>
    </row>
    <row r="3186" spans="1:13" ht="12.75">
      <c r="A3186" s="1" t="s">
        <v>13</v>
      </c>
      <c r="B3186" s="5" t="s">
        <v>14</v>
      </c>
      <c r="C3186" s="5" t="s">
        <v>128</v>
      </c>
      <c r="D3186" s="5" t="s">
        <v>17</v>
      </c>
      <c r="E3186" s="16">
        <v>4293</v>
      </c>
      <c r="F3186" s="16">
        <v>3632.02</v>
      </c>
      <c r="G3186" s="8"/>
      <c r="H3186" s="9"/>
      <c r="I3186" s="9"/>
      <c r="J3186" s="17">
        <f>E3186-F3186</f>
        <v>660.98</v>
      </c>
      <c r="K3186" s="9"/>
      <c r="L3186" s="9"/>
      <c r="M3186" s="9"/>
    </row>
    <row r="3187" spans="1:13" ht="12.75">
      <c r="A3187" s="1" t="s">
        <v>13</v>
      </c>
      <c r="B3187" s="5" t="s">
        <v>14</v>
      </c>
      <c r="C3187" s="5" t="s">
        <v>128</v>
      </c>
      <c r="D3187" s="5" t="s">
        <v>18</v>
      </c>
      <c r="E3187" s="16">
        <v>4206.24</v>
      </c>
      <c r="F3187" s="16">
        <v>3570.97</v>
      </c>
      <c r="G3187" s="8"/>
      <c r="H3187" s="9"/>
      <c r="I3187" s="9"/>
      <c r="J3187" s="17">
        <f>E3187-F3187</f>
        <v>635.27</v>
      </c>
      <c r="K3187" s="9"/>
      <c r="L3187" s="9"/>
      <c r="M3187" s="9"/>
    </row>
    <row r="3188" spans="1:13" ht="12.75">
      <c r="A3188" s="1" t="s">
        <v>13</v>
      </c>
      <c r="B3188" s="5" t="s">
        <v>14</v>
      </c>
      <c r="C3188" s="5" t="s">
        <v>128</v>
      </c>
      <c r="D3188" s="5" t="s">
        <v>19</v>
      </c>
      <c r="E3188" s="16">
        <v>2124.9</v>
      </c>
      <c r="F3188" s="16">
        <v>1820.38</v>
      </c>
      <c r="G3188" s="8"/>
      <c r="H3188" s="9"/>
      <c r="I3188" s="9"/>
      <c r="J3188" s="17">
        <f>E3188-F3188</f>
        <v>304.52</v>
      </c>
      <c r="K3188" s="9"/>
      <c r="L3188" s="9"/>
      <c r="M3188" s="9"/>
    </row>
    <row r="3189" spans="1:13" ht="12.75">
      <c r="A3189" s="1" t="s">
        <v>13</v>
      </c>
      <c r="B3189" s="5" t="s">
        <v>14</v>
      </c>
      <c r="C3189" s="5" t="s">
        <v>128</v>
      </c>
      <c r="D3189" s="5" t="s">
        <v>21</v>
      </c>
      <c r="E3189" s="16">
        <v>47467.86</v>
      </c>
      <c r="F3189" s="16">
        <v>42506.62</v>
      </c>
      <c r="G3189" s="8"/>
      <c r="H3189" s="9"/>
      <c r="I3189" s="9"/>
      <c r="J3189" s="17">
        <f>E3189-F3189</f>
        <v>4961.239999999998</v>
      </c>
      <c r="K3189" s="9">
        <f>K3198</f>
        <v>1238.52</v>
      </c>
      <c r="L3189" s="9"/>
      <c r="M3189" s="9"/>
    </row>
    <row r="3190" spans="1:13" ht="12.75">
      <c r="A3190" s="1" t="s">
        <v>13</v>
      </c>
      <c r="B3190" s="5" t="s">
        <v>14</v>
      </c>
      <c r="C3190" s="5" t="s">
        <v>128</v>
      </c>
      <c r="D3190" s="5" t="s">
        <v>22</v>
      </c>
      <c r="E3190" s="16">
        <v>2124.9</v>
      </c>
      <c r="F3190" s="16">
        <v>1781.29</v>
      </c>
      <c r="G3190" s="8"/>
      <c r="H3190" s="9"/>
      <c r="I3190" s="9"/>
      <c r="J3190" s="17">
        <f>E3190-F3190</f>
        <v>343.6100000000001</v>
      </c>
      <c r="K3190" s="9"/>
      <c r="L3190" s="9"/>
      <c r="M3190" s="9"/>
    </row>
    <row r="3191" spans="1:13" ht="12.75">
      <c r="A3191" s="1" t="s">
        <v>13</v>
      </c>
      <c r="B3191" s="5" t="s">
        <v>14</v>
      </c>
      <c r="C3191" s="5" t="s">
        <v>128</v>
      </c>
      <c r="D3191" s="5" t="s">
        <v>23</v>
      </c>
      <c r="E3191" s="16">
        <v>9626.7</v>
      </c>
      <c r="F3191" s="16">
        <v>8139.32</v>
      </c>
      <c r="G3191" s="8"/>
      <c r="H3191" s="9"/>
      <c r="I3191" s="9"/>
      <c r="J3191" s="17">
        <f>E3191-F3191</f>
        <v>1487.380000000001</v>
      </c>
      <c r="K3191" s="9"/>
      <c r="L3191" s="9"/>
      <c r="M3191" s="9"/>
    </row>
    <row r="3192" spans="1:13" ht="12.75">
      <c r="A3192" s="1" t="s">
        <v>13</v>
      </c>
      <c r="B3192" s="5" t="s">
        <v>14</v>
      </c>
      <c r="C3192" s="5" t="s">
        <v>128</v>
      </c>
      <c r="D3192" s="5" t="s">
        <v>24</v>
      </c>
      <c r="E3192" s="16">
        <v>43.32</v>
      </c>
      <c r="F3192" s="16">
        <v>43.46</v>
      </c>
      <c r="G3192" s="8"/>
      <c r="H3192" s="9"/>
      <c r="I3192" s="9"/>
      <c r="J3192" s="17">
        <f>E3192-F3192</f>
        <v>-0.14000000000000057</v>
      </c>
      <c r="K3192" s="9"/>
      <c r="L3192" s="9"/>
      <c r="M3192" s="9"/>
    </row>
    <row r="3193" spans="1:13" ht="12.75">
      <c r="A3193" s="1" t="s">
        <v>13</v>
      </c>
      <c r="B3193" s="5" t="s">
        <v>14</v>
      </c>
      <c r="C3193" s="5" t="s">
        <v>128</v>
      </c>
      <c r="D3193" s="5" t="s">
        <v>25</v>
      </c>
      <c r="E3193" s="16">
        <v>41150.46</v>
      </c>
      <c r="F3193" s="16">
        <v>34781.68</v>
      </c>
      <c r="G3193" s="8"/>
      <c r="H3193" s="9"/>
      <c r="I3193" s="9"/>
      <c r="J3193" s="17">
        <f>E3193-F3193</f>
        <v>6368.779999999999</v>
      </c>
      <c r="K3193" s="9"/>
      <c r="L3193" s="9"/>
      <c r="M3193" s="9"/>
    </row>
    <row r="3194" spans="1:13" ht="12.75">
      <c r="A3194" s="1" t="s">
        <v>13</v>
      </c>
      <c r="B3194" s="5" t="s">
        <v>14</v>
      </c>
      <c r="C3194" s="5" t="s">
        <v>128</v>
      </c>
      <c r="D3194" s="10" t="s">
        <v>26</v>
      </c>
      <c r="E3194" s="11">
        <v>34212.66</v>
      </c>
      <c r="F3194" s="11">
        <v>29054.83</v>
      </c>
      <c r="G3194" s="8">
        <v>4300</v>
      </c>
      <c r="H3194" s="9"/>
      <c r="I3194" s="9"/>
      <c r="J3194" s="17">
        <f>E3194-F3194</f>
        <v>5157.830000000002</v>
      </c>
      <c r="K3194" s="9"/>
      <c r="L3194" s="9"/>
      <c r="M3194" s="9"/>
    </row>
    <row r="3195" spans="1:13" ht="12.75">
      <c r="A3195" s="1" t="s">
        <v>13</v>
      </c>
      <c r="B3195" s="5" t="s">
        <v>14</v>
      </c>
      <c r="C3195" s="18" t="s">
        <v>128</v>
      </c>
      <c r="D3195" s="18" t="s">
        <v>28</v>
      </c>
      <c r="E3195" s="19">
        <v>28618.92</v>
      </c>
      <c r="F3195" s="19">
        <v>24429.71</v>
      </c>
      <c r="G3195" s="8"/>
      <c r="H3195" s="9"/>
      <c r="I3195" s="9"/>
      <c r="J3195" s="17">
        <f>E3195-F3195</f>
        <v>4189.209999999999</v>
      </c>
      <c r="K3195" s="9"/>
      <c r="L3195" s="9"/>
      <c r="M3195" s="9"/>
    </row>
    <row r="3196" spans="1:13" ht="12.75">
      <c r="A3196" s="1" t="s">
        <v>13</v>
      </c>
      <c r="B3196" s="5" t="s">
        <v>14</v>
      </c>
      <c r="C3196" s="5" t="s">
        <v>128</v>
      </c>
      <c r="D3196" s="5" t="s">
        <v>54</v>
      </c>
      <c r="E3196" s="16">
        <v>14613.24</v>
      </c>
      <c r="F3196" s="16">
        <v>12259.22</v>
      </c>
      <c r="G3196" s="8"/>
      <c r="H3196" s="9"/>
      <c r="I3196" s="9"/>
      <c r="J3196" s="17">
        <f>E3196-F3196</f>
        <v>2354.0200000000004</v>
      </c>
      <c r="K3196" s="9"/>
      <c r="L3196" s="9"/>
      <c r="M3196" s="9"/>
    </row>
    <row r="3197" spans="1:13" ht="12.75">
      <c r="A3197" s="1" t="s">
        <v>13</v>
      </c>
      <c r="B3197" s="5" t="s">
        <v>14</v>
      </c>
      <c r="C3197" s="5" t="s">
        <v>128</v>
      </c>
      <c r="D3197" s="5" t="s">
        <v>29</v>
      </c>
      <c r="E3197" s="16">
        <v>335.82</v>
      </c>
      <c r="F3197" s="16">
        <v>284.16</v>
      </c>
      <c r="G3197" s="8"/>
      <c r="H3197" s="9"/>
      <c r="I3197" s="9"/>
      <c r="J3197" s="17">
        <f>E3197-F3197</f>
        <v>51.65999999999997</v>
      </c>
      <c r="K3197" s="9"/>
      <c r="L3197" s="9"/>
      <c r="M3197" s="9"/>
    </row>
    <row r="3198" spans="1:13" ht="12.75">
      <c r="A3198" s="1" t="s">
        <v>13</v>
      </c>
      <c r="B3198" s="5" t="s">
        <v>14</v>
      </c>
      <c r="C3198" s="5" t="s">
        <v>128</v>
      </c>
      <c r="D3198" s="5" t="s">
        <v>30</v>
      </c>
      <c r="E3198" s="16">
        <v>28034.03</v>
      </c>
      <c r="F3198" s="16">
        <v>25106.67</v>
      </c>
      <c r="G3198" s="8"/>
      <c r="H3198" s="9"/>
      <c r="I3198" s="9"/>
      <c r="J3198" s="17">
        <f>E3198-F3198</f>
        <v>2927.3600000000006</v>
      </c>
      <c r="K3198" s="9">
        <f>103.21*12</f>
        <v>1238.52</v>
      </c>
      <c r="L3198" s="9"/>
      <c r="M3198" s="9"/>
    </row>
    <row r="3199" spans="1:13" ht="12.75">
      <c r="A3199" s="1" t="s">
        <v>13</v>
      </c>
      <c r="B3199" s="5" t="s">
        <v>14</v>
      </c>
      <c r="C3199" s="5" t="s">
        <v>128</v>
      </c>
      <c r="D3199" s="5" t="s">
        <v>31</v>
      </c>
      <c r="E3199" s="16">
        <v>332847</v>
      </c>
      <c r="F3199" s="16">
        <v>282184.47</v>
      </c>
      <c r="G3199" s="8"/>
      <c r="H3199" s="9"/>
      <c r="I3199" s="9"/>
      <c r="J3199" s="17">
        <f>E3199-F3199</f>
        <v>50662.53000000003</v>
      </c>
      <c r="K3199" s="9"/>
      <c r="L3199" s="9"/>
      <c r="M3199" s="9"/>
    </row>
    <row r="3200" spans="1:13" ht="12.75">
      <c r="A3200" s="1" t="s">
        <v>13</v>
      </c>
      <c r="B3200" s="5" t="s">
        <v>14</v>
      </c>
      <c r="C3200" s="5" t="s">
        <v>128</v>
      </c>
      <c r="D3200" s="5" t="s">
        <v>33</v>
      </c>
      <c r="E3200" s="16">
        <v>2514.96</v>
      </c>
      <c r="F3200" s="16">
        <v>2133.76</v>
      </c>
      <c r="G3200" s="8"/>
      <c r="H3200" s="9"/>
      <c r="I3200" s="9"/>
      <c r="J3200" s="17">
        <f>E3200-F3200</f>
        <v>381.1999999999998</v>
      </c>
      <c r="K3200" s="9"/>
      <c r="L3200" s="9"/>
      <c r="M3200" s="9"/>
    </row>
    <row r="3201" spans="1:13" ht="12.75">
      <c r="A3201" s="1" t="s">
        <v>13</v>
      </c>
      <c r="B3201" s="5" t="s">
        <v>14</v>
      </c>
      <c r="C3201" s="5" t="s">
        <v>128</v>
      </c>
      <c r="D3201" s="5" t="s">
        <v>37</v>
      </c>
      <c r="E3201" s="16">
        <v>571337.03</v>
      </c>
      <c r="F3201" s="16">
        <v>487902.44</v>
      </c>
      <c r="G3201" s="8"/>
      <c r="H3201" s="9"/>
      <c r="I3201" s="9"/>
      <c r="J3201" s="17">
        <f>E3201-F3201</f>
        <v>83434.59000000003</v>
      </c>
      <c r="K3201" s="9"/>
      <c r="L3201" s="9"/>
      <c r="M3201" s="9"/>
    </row>
    <row r="3202" spans="2:13" ht="12.75">
      <c r="B3202" s="5"/>
      <c r="C3202" s="5"/>
      <c r="D3202" s="10" t="s">
        <v>38</v>
      </c>
      <c r="E3202" s="11">
        <f>E3183+E3184+E3185+E3186+E3187+E3188+E3190+E3191+E3192+E3193+E3196+E3200</f>
        <v>99820.74000000002</v>
      </c>
      <c r="F3202" s="11">
        <f>F3183+F3184+F3185+F3186+F3187+F3188+F3190+F3191+F3192+F3193+F3196+F3200</f>
        <v>84335.98</v>
      </c>
      <c r="G3202" s="8"/>
      <c r="H3202" s="9"/>
      <c r="I3202" s="9"/>
      <c r="J3202" s="17">
        <f>E3202-F3202</f>
        <v>15484.760000000024</v>
      </c>
      <c r="K3202" s="9"/>
      <c r="L3202" s="9"/>
      <c r="M3202" s="9"/>
    </row>
    <row r="3203" spans="2:13" ht="12.75">
      <c r="B3203" s="5"/>
      <c r="C3203" s="5"/>
      <c r="D3203" s="10" t="s">
        <v>51</v>
      </c>
      <c r="E3203" s="11">
        <f>E3202+E3195+E3194</f>
        <v>162652.32</v>
      </c>
      <c r="F3203" s="11">
        <f>F3202+F3195+F3194</f>
        <v>137820.52000000002</v>
      </c>
      <c r="G3203" s="8"/>
      <c r="H3203" s="9"/>
      <c r="I3203" s="9"/>
      <c r="J3203" s="17">
        <f>E3203-F3203</f>
        <v>24831.79999999999</v>
      </c>
      <c r="K3203" s="9"/>
      <c r="L3203" s="9"/>
      <c r="M3203" s="9"/>
    </row>
    <row r="3204" spans="1:13" ht="12.75">
      <c r="A3204" s="1" t="s">
        <v>13</v>
      </c>
      <c r="B3204" s="5" t="s">
        <v>14</v>
      </c>
      <c r="C3204" s="5" t="s">
        <v>83</v>
      </c>
      <c r="D3204" s="5" t="s">
        <v>16</v>
      </c>
      <c r="E3204" s="16">
        <v>15578.82</v>
      </c>
      <c r="F3204" s="16">
        <v>14886.66</v>
      </c>
      <c r="G3204" s="8"/>
      <c r="H3204" s="9"/>
      <c r="I3204" s="9"/>
      <c r="J3204" s="17">
        <f>E3204-F3204</f>
        <v>692.1599999999999</v>
      </c>
      <c r="K3204" s="9"/>
      <c r="L3204" s="9"/>
      <c r="M3204" s="9"/>
    </row>
    <row r="3205" spans="1:13" ht="12.75">
      <c r="A3205" s="1" t="s">
        <v>13</v>
      </c>
      <c r="B3205" s="5" t="s">
        <v>14</v>
      </c>
      <c r="C3205" s="5" t="s">
        <v>83</v>
      </c>
      <c r="D3205" s="5" t="s">
        <v>49</v>
      </c>
      <c r="E3205" s="16">
        <v>1527.36</v>
      </c>
      <c r="F3205" s="16">
        <v>1467.88</v>
      </c>
      <c r="G3205" s="8"/>
      <c r="H3205" s="9"/>
      <c r="I3205" s="9"/>
      <c r="J3205" s="17">
        <f>E3205-F3205</f>
        <v>59.47999999999979</v>
      </c>
      <c r="K3205" s="9"/>
      <c r="L3205" s="9"/>
      <c r="M3205" s="9"/>
    </row>
    <row r="3206" spans="1:13" ht="12.75">
      <c r="A3206" s="1" t="s">
        <v>13</v>
      </c>
      <c r="B3206" s="5" t="s">
        <v>14</v>
      </c>
      <c r="C3206" s="5" t="s">
        <v>83</v>
      </c>
      <c r="D3206" s="5" t="s">
        <v>50</v>
      </c>
      <c r="E3206" s="16">
        <v>2138.58</v>
      </c>
      <c r="F3206" s="16">
        <v>2058.31</v>
      </c>
      <c r="G3206" s="8"/>
      <c r="H3206" s="9"/>
      <c r="I3206" s="9"/>
      <c r="J3206" s="17">
        <f>E3206-F3206</f>
        <v>80.26999999999998</v>
      </c>
      <c r="K3206" s="9"/>
      <c r="L3206" s="9"/>
      <c r="M3206" s="9"/>
    </row>
    <row r="3207" spans="1:13" ht="12.75">
      <c r="A3207" s="1" t="s">
        <v>13</v>
      </c>
      <c r="B3207" s="5" t="s">
        <v>14</v>
      </c>
      <c r="C3207" s="5" t="s">
        <v>83</v>
      </c>
      <c r="D3207" s="5" t="s">
        <v>17</v>
      </c>
      <c r="E3207" s="16">
        <v>4320.12</v>
      </c>
      <c r="F3207" s="16">
        <v>4134.69</v>
      </c>
      <c r="G3207" s="8"/>
      <c r="H3207" s="9"/>
      <c r="I3207" s="9"/>
      <c r="J3207" s="17">
        <f>E3207-F3207</f>
        <v>185.4300000000003</v>
      </c>
      <c r="K3207" s="9"/>
      <c r="L3207" s="9"/>
      <c r="M3207" s="9"/>
    </row>
    <row r="3208" spans="1:13" ht="12.75">
      <c r="A3208" s="1" t="s">
        <v>13</v>
      </c>
      <c r="B3208" s="5" t="s">
        <v>14</v>
      </c>
      <c r="C3208" s="5" t="s">
        <v>83</v>
      </c>
      <c r="D3208" s="5" t="s">
        <v>18</v>
      </c>
      <c r="E3208" s="16">
        <v>4232.88</v>
      </c>
      <c r="F3208" s="16">
        <v>4066.19</v>
      </c>
      <c r="G3208" s="8"/>
      <c r="H3208" s="9"/>
      <c r="I3208" s="9"/>
      <c r="J3208" s="17">
        <f>E3208-F3208</f>
        <v>166.69000000000005</v>
      </c>
      <c r="K3208" s="9"/>
      <c r="L3208" s="9"/>
      <c r="M3208" s="9"/>
    </row>
    <row r="3209" spans="1:13" ht="12.75">
      <c r="A3209" s="1" t="s">
        <v>13</v>
      </c>
      <c r="B3209" s="5" t="s">
        <v>14</v>
      </c>
      <c r="C3209" s="5" t="s">
        <v>83</v>
      </c>
      <c r="D3209" s="5" t="s">
        <v>19</v>
      </c>
      <c r="E3209" s="16">
        <v>2138.58</v>
      </c>
      <c r="F3209" s="16">
        <v>2074.25</v>
      </c>
      <c r="G3209" s="8"/>
      <c r="H3209" s="9"/>
      <c r="I3209" s="9"/>
      <c r="J3209" s="17">
        <f>E3209-F3209</f>
        <v>64.32999999999993</v>
      </c>
      <c r="K3209" s="9"/>
      <c r="L3209" s="9"/>
      <c r="M3209" s="9"/>
    </row>
    <row r="3210" spans="1:13" ht="12.75">
      <c r="A3210" s="1" t="s">
        <v>13</v>
      </c>
      <c r="B3210" s="5" t="s">
        <v>14</v>
      </c>
      <c r="C3210" s="5" t="s">
        <v>83</v>
      </c>
      <c r="D3210" s="5" t="s">
        <v>20</v>
      </c>
      <c r="E3210" s="16">
        <v>480.36</v>
      </c>
      <c r="F3210" s="16">
        <v>456.31</v>
      </c>
      <c r="G3210" s="8"/>
      <c r="H3210" s="9"/>
      <c r="I3210" s="9"/>
      <c r="J3210" s="17">
        <f>E3210-F3210</f>
        <v>24.05000000000001</v>
      </c>
      <c r="K3210" s="9"/>
      <c r="L3210" s="9"/>
      <c r="M3210" s="9"/>
    </row>
    <row r="3211" spans="1:13" ht="12.75">
      <c r="A3211" s="1" t="s">
        <v>13</v>
      </c>
      <c r="B3211" s="5" t="s">
        <v>14</v>
      </c>
      <c r="C3211" s="5" t="s">
        <v>83</v>
      </c>
      <c r="D3211" s="5" t="s">
        <v>21</v>
      </c>
      <c r="E3211" s="16">
        <v>57629.22</v>
      </c>
      <c r="F3211" s="16">
        <v>51662.8</v>
      </c>
      <c r="G3211" s="8"/>
      <c r="H3211" s="9"/>
      <c r="I3211" s="9"/>
      <c r="J3211" s="17">
        <f>E3211-F3211</f>
        <v>5966.419999999998</v>
      </c>
      <c r="K3211" s="9">
        <f>K3220</f>
        <v>1593.2400000000002</v>
      </c>
      <c r="L3211" s="9"/>
      <c r="M3211" s="9"/>
    </row>
    <row r="3212" spans="1:13" ht="12.75">
      <c r="A3212" s="1" t="s">
        <v>13</v>
      </c>
      <c r="B3212" s="5" t="s">
        <v>14</v>
      </c>
      <c r="C3212" s="5" t="s">
        <v>83</v>
      </c>
      <c r="D3212" s="5" t="s">
        <v>22</v>
      </c>
      <c r="E3212" s="16">
        <v>2138.22</v>
      </c>
      <c r="F3212" s="16">
        <v>2026.51</v>
      </c>
      <c r="G3212" s="8"/>
      <c r="H3212" s="9"/>
      <c r="I3212" s="9"/>
      <c r="J3212" s="17">
        <f>E3212-F3212</f>
        <v>111.70999999999981</v>
      </c>
      <c r="K3212" s="9"/>
      <c r="L3212" s="9"/>
      <c r="M3212" s="9"/>
    </row>
    <row r="3213" spans="1:13" ht="12.75">
      <c r="A3213" s="1" t="s">
        <v>13</v>
      </c>
      <c r="B3213" s="5" t="s">
        <v>14</v>
      </c>
      <c r="C3213" s="5" t="s">
        <v>83</v>
      </c>
      <c r="D3213" s="5" t="s">
        <v>23</v>
      </c>
      <c r="E3213" s="16">
        <v>9687.96</v>
      </c>
      <c r="F3213" s="16">
        <v>9265.96</v>
      </c>
      <c r="G3213" s="8"/>
      <c r="H3213" s="9"/>
      <c r="I3213" s="9"/>
      <c r="J3213" s="17">
        <f>E3213-F3213</f>
        <v>422</v>
      </c>
      <c r="K3213" s="9"/>
      <c r="L3213" s="9"/>
      <c r="M3213" s="9"/>
    </row>
    <row r="3214" spans="1:13" ht="12.75">
      <c r="A3214" s="1" t="s">
        <v>13</v>
      </c>
      <c r="B3214" s="5" t="s">
        <v>14</v>
      </c>
      <c r="C3214" s="5" t="s">
        <v>83</v>
      </c>
      <c r="D3214" s="5" t="s">
        <v>24</v>
      </c>
      <c r="E3214" s="16">
        <v>43.74</v>
      </c>
      <c r="F3214" s="16">
        <v>50.15</v>
      </c>
      <c r="G3214" s="8"/>
      <c r="H3214" s="9"/>
      <c r="I3214" s="9"/>
      <c r="J3214" s="17">
        <f>E3214-F3214</f>
        <v>-6.409999999999997</v>
      </c>
      <c r="K3214" s="9"/>
      <c r="L3214" s="9"/>
      <c r="M3214" s="9"/>
    </row>
    <row r="3215" spans="1:13" ht="12.75">
      <c r="A3215" s="1" t="s">
        <v>13</v>
      </c>
      <c r="B3215" s="5" t="s">
        <v>14</v>
      </c>
      <c r="C3215" s="5" t="s">
        <v>83</v>
      </c>
      <c r="D3215" s="5" t="s">
        <v>25</v>
      </c>
      <c r="E3215" s="16">
        <v>41412.6</v>
      </c>
      <c r="F3215" s="16">
        <v>39594.9</v>
      </c>
      <c r="G3215" s="8"/>
      <c r="H3215" s="9"/>
      <c r="I3215" s="9"/>
      <c r="J3215" s="17">
        <f>E3215-F3215</f>
        <v>1817.699999999997</v>
      </c>
      <c r="K3215" s="9"/>
      <c r="L3215" s="9"/>
      <c r="M3215" s="9"/>
    </row>
    <row r="3216" spans="1:13" ht="12.75">
      <c r="A3216" s="1" t="s">
        <v>13</v>
      </c>
      <c r="B3216" s="5" t="s">
        <v>14</v>
      </c>
      <c r="C3216" s="5" t="s">
        <v>83</v>
      </c>
      <c r="D3216" s="10" t="s">
        <v>26</v>
      </c>
      <c r="E3216" s="11">
        <v>33906.72</v>
      </c>
      <c r="F3216" s="11">
        <v>32579.48</v>
      </c>
      <c r="G3216" s="8">
        <v>29300</v>
      </c>
      <c r="H3216" s="9"/>
      <c r="I3216" s="9"/>
      <c r="J3216" s="17">
        <f>E3216-F3216</f>
        <v>1327.2400000000016</v>
      </c>
      <c r="K3216" s="9"/>
      <c r="L3216" s="9"/>
      <c r="M3216" s="9"/>
    </row>
    <row r="3217" spans="1:13" ht="12.75">
      <c r="A3217" s="1" t="s">
        <v>13</v>
      </c>
      <c r="B3217" s="5" t="s">
        <v>14</v>
      </c>
      <c r="C3217" s="18" t="s">
        <v>83</v>
      </c>
      <c r="D3217" s="18" t="s">
        <v>28</v>
      </c>
      <c r="E3217" s="19">
        <v>28801.08</v>
      </c>
      <c r="F3217" s="19">
        <v>27827.89</v>
      </c>
      <c r="G3217" s="8"/>
      <c r="H3217" s="9"/>
      <c r="I3217" s="9"/>
      <c r="J3217" s="17">
        <f>E3217-F3217</f>
        <v>973.1900000000023</v>
      </c>
      <c r="K3217" s="9"/>
      <c r="L3217" s="9"/>
      <c r="M3217" s="9"/>
    </row>
    <row r="3218" spans="1:13" ht="12.75">
      <c r="A3218" s="1" t="s">
        <v>13</v>
      </c>
      <c r="B3218" s="5" t="s">
        <v>14</v>
      </c>
      <c r="C3218" s="5" t="s">
        <v>83</v>
      </c>
      <c r="D3218" s="5" t="s">
        <v>54</v>
      </c>
      <c r="E3218" s="16">
        <v>14706.3</v>
      </c>
      <c r="F3218" s="16">
        <v>13948.81</v>
      </c>
      <c r="G3218" s="8"/>
      <c r="H3218" s="9"/>
      <c r="I3218" s="9"/>
      <c r="J3218" s="17">
        <f>E3218-F3218</f>
        <v>757.4899999999998</v>
      </c>
      <c r="K3218" s="9"/>
      <c r="L3218" s="9"/>
      <c r="M3218" s="9"/>
    </row>
    <row r="3219" spans="1:13" ht="12.75">
      <c r="A3219" s="1" t="s">
        <v>13</v>
      </c>
      <c r="B3219" s="5" t="s">
        <v>14</v>
      </c>
      <c r="C3219" s="5" t="s">
        <v>83</v>
      </c>
      <c r="D3219" s="5" t="s">
        <v>29</v>
      </c>
      <c r="E3219" s="16">
        <v>330.72</v>
      </c>
      <c r="F3219" s="16">
        <v>316.5</v>
      </c>
      <c r="G3219" s="8"/>
      <c r="H3219" s="9"/>
      <c r="I3219" s="9"/>
      <c r="J3219" s="17">
        <f>E3219-F3219</f>
        <v>14.220000000000027</v>
      </c>
      <c r="K3219" s="9"/>
      <c r="L3219" s="9"/>
      <c r="M3219" s="9"/>
    </row>
    <row r="3220" spans="1:13" ht="12.75">
      <c r="A3220" s="1" t="s">
        <v>13</v>
      </c>
      <c r="B3220" s="5" t="s">
        <v>14</v>
      </c>
      <c r="C3220" s="5" t="s">
        <v>83</v>
      </c>
      <c r="D3220" s="5" t="s">
        <v>30</v>
      </c>
      <c r="E3220" s="16">
        <v>34036.74</v>
      </c>
      <c r="F3220" s="16">
        <v>30516.43</v>
      </c>
      <c r="G3220" s="8"/>
      <c r="H3220" s="9"/>
      <c r="I3220" s="9"/>
      <c r="J3220" s="17">
        <f>E3220-F3220</f>
        <v>3520.3099999999977</v>
      </c>
      <c r="K3220" s="9">
        <f>132.77*12</f>
        <v>1593.2400000000002</v>
      </c>
      <c r="L3220" s="9"/>
      <c r="M3220" s="9"/>
    </row>
    <row r="3221" spans="1:13" ht="12.75">
      <c r="A3221" s="1" t="s">
        <v>13</v>
      </c>
      <c r="B3221" s="5" t="s">
        <v>14</v>
      </c>
      <c r="C3221" s="5" t="s">
        <v>83</v>
      </c>
      <c r="D3221" s="5" t="s">
        <v>31</v>
      </c>
      <c r="E3221" s="16">
        <v>334965.3</v>
      </c>
      <c r="F3221" s="16">
        <v>321294.58</v>
      </c>
      <c r="G3221" s="8"/>
      <c r="H3221" s="9"/>
      <c r="I3221" s="9"/>
      <c r="J3221" s="17">
        <f>E3221-F3221</f>
        <v>13670.719999999972</v>
      </c>
      <c r="K3221" s="9"/>
      <c r="L3221" s="9"/>
      <c r="M3221" s="9"/>
    </row>
    <row r="3222" spans="1:13" ht="12.75">
      <c r="A3222" s="1" t="s">
        <v>13</v>
      </c>
      <c r="B3222" s="5" t="s">
        <v>14</v>
      </c>
      <c r="C3222" s="5" t="s">
        <v>83</v>
      </c>
      <c r="D3222" s="5" t="s">
        <v>33</v>
      </c>
      <c r="E3222" s="16">
        <v>2531.04</v>
      </c>
      <c r="F3222" s="16">
        <v>2429.74</v>
      </c>
      <c r="G3222" s="8"/>
      <c r="H3222" s="9"/>
      <c r="I3222" s="9"/>
      <c r="J3222" s="17">
        <f>E3222-F3222</f>
        <v>101.30000000000018</v>
      </c>
      <c r="K3222" s="9"/>
      <c r="L3222" s="9"/>
      <c r="M3222" s="9"/>
    </row>
    <row r="3223" spans="1:13" ht="12.75">
      <c r="A3223" s="1" t="s">
        <v>13</v>
      </c>
      <c r="B3223" s="5" t="s">
        <v>14</v>
      </c>
      <c r="C3223" s="5" t="s">
        <v>83</v>
      </c>
      <c r="D3223" s="5" t="s">
        <v>37</v>
      </c>
      <c r="E3223" s="16">
        <v>590606.34</v>
      </c>
      <c r="F3223" s="16">
        <v>560658.04</v>
      </c>
      <c r="G3223" s="8"/>
      <c r="H3223" s="9"/>
      <c r="I3223" s="9"/>
      <c r="J3223" s="17">
        <f>E3223-F3223</f>
        <v>29948.29999999993</v>
      </c>
      <c r="K3223" s="9"/>
      <c r="L3223" s="9"/>
      <c r="M3223" s="9"/>
    </row>
    <row r="3224" spans="2:13" ht="12.75">
      <c r="B3224" s="5"/>
      <c r="C3224" s="5"/>
      <c r="D3224" s="10" t="s">
        <v>38</v>
      </c>
      <c r="E3224" s="11">
        <f>E3204+E3205+E3206+E3207+E3208+E3209+E3210+E3212+E3213+E3214+E3215+E3218+E3222</f>
        <v>100936.56</v>
      </c>
      <c r="F3224" s="11">
        <f>F3204+F3205+F3206+F3207+F3208+F3209+F3210+F3212+F3213+F3214+F3215+F3218+F3222</f>
        <v>96460.36</v>
      </c>
      <c r="G3224" s="8"/>
      <c r="H3224" s="9"/>
      <c r="I3224" s="9"/>
      <c r="J3224" s="17">
        <f>E3224-F3224</f>
        <v>4476.199999999997</v>
      </c>
      <c r="K3224" s="9"/>
      <c r="L3224" s="9"/>
      <c r="M3224" s="9"/>
    </row>
    <row r="3225" spans="2:13" ht="12.75">
      <c r="B3225" s="5"/>
      <c r="C3225" s="5"/>
      <c r="D3225" s="10" t="s">
        <v>51</v>
      </c>
      <c r="E3225" s="11">
        <f>E3224+E3217+E3216</f>
        <v>163644.36</v>
      </c>
      <c r="F3225" s="11">
        <f>F3224+F3217+F3216</f>
        <v>156867.73</v>
      </c>
      <c r="G3225" s="8"/>
      <c r="H3225" s="9"/>
      <c r="I3225" s="9"/>
      <c r="J3225" s="17">
        <f>E3225-F3225</f>
        <v>6776.629999999976</v>
      </c>
      <c r="K3225" s="9"/>
      <c r="L3225" s="9"/>
      <c r="M3225" s="9"/>
    </row>
    <row r="3226" spans="1:13" ht="12.75">
      <c r="A3226" s="1" t="s">
        <v>13</v>
      </c>
      <c r="B3226" s="5" t="s">
        <v>14</v>
      </c>
      <c r="C3226" s="5" t="s">
        <v>84</v>
      </c>
      <c r="D3226" s="5" t="s">
        <v>16</v>
      </c>
      <c r="E3226" s="16">
        <v>14550.72</v>
      </c>
      <c r="F3226" s="16">
        <v>13252.85</v>
      </c>
      <c r="G3226" s="8"/>
      <c r="H3226" s="9"/>
      <c r="I3226" s="9"/>
      <c r="J3226" s="17">
        <f>E3226-F3226</f>
        <v>1297.869999999999</v>
      </c>
      <c r="K3226" s="9"/>
      <c r="L3226" s="9"/>
      <c r="M3226" s="9"/>
    </row>
    <row r="3227" spans="1:13" ht="12.75">
      <c r="A3227" s="1" t="s">
        <v>13</v>
      </c>
      <c r="B3227" s="5" t="s">
        <v>14</v>
      </c>
      <c r="C3227" s="5" t="s">
        <v>84</v>
      </c>
      <c r="D3227" s="5" t="s">
        <v>49</v>
      </c>
      <c r="E3227" s="16">
        <v>1426.68</v>
      </c>
      <c r="F3227" s="16">
        <v>1309.64</v>
      </c>
      <c r="G3227" s="8"/>
      <c r="H3227" s="9"/>
      <c r="I3227" s="9"/>
      <c r="J3227" s="17">
        <f>E3227-F3227</f>
        <v>117.03999999999996</v>
      </c>
      <c r="K3227" s="9"/>
      <c r="L3227" s="9"/>
      <c r="M3227" s="9"/>
    </row>
    <row r="3228" spans="1:13" ht="12.75">
      <c r="A3228" s="1" t="s">
        <v>13</v>
      </c>
      <c r="B3228" s="5" t="s">
        <v>14</v>
      </c>
      <c r="C3228" s="5" t="s">
        <v>84</v>
      </c>
      <c r="D3228" s="5" t="s">
        <v>50</v>
      </c>
      <c r="E3228" s="16">
        <v>1997.22</v>
      </c>
      <c r="F3228" s="16">
        <v>1837.02</v>
      </c>
      <c r="G3228" s="8"/>
      <c r="H3228" s="9"/>
      <c r="I3228" s="9"/>
      <c r="J3228" s="17">
        <f>E3228-F3228</f>
        <v>160.20000000000005</v>
      </c>
      <c r="K3228" s="9"/>
      <c r="L3228" s="9"/>
      <c r="M3228" s="9"/>
    </row>
    <row r="3229" spans="1:13" ht="12.75">
      <c r="A3229" s="1" t="s">
        <v>13</v>
      </c>
      <c r="B3229" s="5" t="s">
        <v>14</v>
      </c>
      <c r="C3229" s="5" t="s">
        <v>84</v>
      </c>
      <c r="D3229" s="5" t="s">
        <v>17</v>
      </c>
      <c r="E3229" s="16">
        <v>4035.12</v>
      </c>
      <c r="F3229" s="16">
        <v>3683.23</v>
      </c>
      <c r="G3229" s="8"/>
      <c r="H3229" s="9"/>
      <c r="I3229" s="9"/>
      <c r="J3229" s="17">
        <f>E3229-F3229</f>
        <v>351.8899999999999</v>
      </c>
      <c r="K3229" s="9"/>
      <c r="L3229" s="9"/>
      <c r="M3229" s="9"/>
    </row>
    <row r="3230" spans="1:13" ht="12.75">
      <c r="A3230" s="1" t="s">
        <v>13</v>
      </c>
      <c r="B3230" s="5" t="s">
        <v>14</v>
      </c>
      <c r="C3230" s="5" t="s">
        <v>84</v>
      </c>
      <c r="D3230" s="5" t="s">
        <v>18</v>
      </c>
      <c r="E3230" s="16">
        <v>3953.64</v>
      </c>
      <c r="F3230" s="16">
        <v>3627.03</v>
      </c>
      <c r="G3230" s="8"/>
      <c r="H3230" s="9"/>
      <c r="I3230" s="9"/>
      <c r="J3230" s="17">
        <f>E3230-F3230</f>
        <v>326.6099999999997</v>
      </c>
      <c r="K3230" s="9"/>
      <c r="L3230" s="9"/>
      <c r="M3230" s="9"/>
    </row>
    <row r="3231" spans="1:13" ht="12.75">
      <c r="A3231" s="1" t="s">
        <v>13</v>
      </c>
      <c r="B3231" s="5" t="s">
        <v>14</v>
      </c>
      <c r="C3231" s="5" t="s">
        <v>84</v>
      </c>
      <c r="D3231" s="5" t="s">
        <v>19</v>
      </c>
      <c r="E3231" s="16">
        <v>1997.22</v>
      </c>
      <c r="F3231" s="16">
        <v>1856.4</v>
      </c>
      <c r="G3231" s="8"/>
      <c r="H3231" s="9"/>
      <c r="I3231" s="9"/>
      <c r="J3231" s="17">
        <f>E3231-F3231</f>
        <v>140.81999999999994</v>
      </c>
      <c r="K3231" s="9"/>
      <c r="L3231" s="9"/>
      <c r="M3231" s="9"/>
    </row>
    <row r="3232" spans="1:13" ht="12.75">
      <c r="A3232" s="1" t="s">
        <v>13</v>
      </c>
      <c r="B3232" s="5" t="s">
        <v>14</v>
      </c>
      <c r="C3232" s="5" t="s">
        <v>84</v>
      </c>
      <c r="D3232" s="5" t="s">
        <v>20</v>
      </c>
      <c r="E3232" s="16">
        <v>448.68</v>
      </c>
      <c r="F3232" s="16">
        <v>405.33</v>
      </c>
      <c r="G3232" s="8"/>
      <c r="H3232" s="9"/>
      <c r="I3232" s="9"/>
      <c r="J3232" s="17">
        <f>E3232-F3232</f>
        <v>43.35000000000002</v>
      </c>
      <c r="K3232" s="9"/>
      <c r="L3232" s="9"/>
      <c r="M3232" s="9"/>
    </row>
    <row r="3233" spans="1:13" ht="12.75">
      <c r="A3233" s="1" t="s">
        <v>13</v>
      </c>
      <c r="B3233" s="5" t="s">
        <v>14</v>
      </c>
      <c r="C3233" s="5" t="s">
        <v>84</v>
      </c>
      <c r="D3233" s="5" t="s">
        <v>21</v>
      </c>
      <c r="E3233" s="16">
        <v>55465.1</v>
      </c>
      <c r="F3233" s="16">
        <v>39654.01</v>
      </c>
      <c r="G3233" s="8"/>
      <c r="H3233" s="9"/>
      <c r="I3233" s="9"/>
      <c r="J3233" s="17">
        <f>E3233-F3233</f>
        <v>15811.089999999997</v>
      </c>
      <c r="K3233" s="9">
        <f>K3242</f>
        <v>1677.6000000000001</v>
      </c>
      <c r="L3233" s="9"/>
      <c r="M3233" s="9"/>
    </row>
    <row r="3234" spans="1:13" ht="12.75">
      <c r="A3234" s="1" t="s">
        <v>13</v>
      </c>
      <c r="B3234" s="5" t="s">
        <v>14</v>
      </c>
      <c r="C3234" s="5" t="s">
        <v>84</v>
      </c>
      <c r="D3234" s="5" t="s">
        <v>22</v>
      </c>
      <c r="E3234" s="16">
        <v>1997.22</v>
      </c>
      <c r="F3234" s="16">
        <v>1798.77</v>
      </c>
      <c r="G3234" s="8"/>
      <c r="H3234" s="9"/>
      <c r="I3234" s="9"/>
      <c r="J3234" s="17">
        <f>E3234-F3234</f>
        <v>198.45000000000005</v>
      </c>
      <c r="K3234" s="9"/>
      <c r="L3234" s="9"/>
      <c r="M3234" s="9"/>
    </row>
    <row r="3235" spans="1:13" ht="12.75">
      <c r="A3235" s="1" t="s">
        <v>13</v>
      </c>
      <c r="B3235" s="5" t="s">
        <v>14</v>
      </c>
      <c r="C3235" s="5" t="s">
        <v>84</v>
      </c>
      <c r="D3235" s="5" t="s">
        <v>23</v>
      </c>
      <c r="E3235" s="16">
        <v>9048.6</v>
      </c>
      <c r="F3235" s="16">
        <v>8251.75</v>
      </c>
      <c r="G3235" s="8"/>
      <c r="H3235" s="9"/>
      <c r="I3235" s="9"/>
      <c r="J3235" s="17">
        <f>E3235-F3235</f>
        <v>796.8500000000004</v>
      </c>
      <c r="K3235" s="9"/>
      <c r="L3235" s="9"/>
      <c r="M3235" s="9"/>
    </row>
    <row r="3236" spans="1:13" ht="12.75">
      <c r="A3236" s="1" t="s">
        <v>13</v>
      </c>
      <c r="B3236" s="5" t="s">
        <v>14</v>
      </c>
      <c r="C3236" s="5" t="s">
        <v>84</v>
      </c>
      <c r="D3236" s="5" t="s">
        <v>24</v>
      </c>
      <c r="E3236" s="16">
        <v>40.8</v>
      </c>
      <c r="F3236" s="16">
        <v>47.36</v>
      </c>
      <c r="G3236" s="8"/>
      <c r="H3236" s="9"/>
      <c r="I3236" s="9"/>
      <c r="J3236" s="17">
        <f>E3236-F3236</f>
        <v>-6.560000000000002</v>
      </c>
      <c r="K3236" s="9"/>
      <c r="L3236" s="9"/>
      <c r="M3236" s="9"/>
    </row>
    <row r="3237" spans="1:13" ht="12.75">
      <c r="A3237" s="1" t="s">
        <v>13</v>
      </c>
      <c r="B3237" s="5" t="s">
        <v>14</v>
      </c>
      <c r="C3237" s="5" t="s">
        <v>84</v>
      </c>
      <c r="D3237" s="5" t="s">
        <v>25</v>
      </c>
      <c r="E3237" s="16">
        <v>38679.42</v>
      </c>
      <c r="F3237" s="16">
        <v>35256.51</v>
      </c>
      <c r="G3237" s="8"/>
      <c r="H3237" s="9"/>
      <c r="I3237" s="9"/>
      <c r="J3237" s="17">
        <f>E3237-F3237</f>
        <v>3422.909999999996</v>
      </c>
      <c r="K3237" s="9"/>
      <c r="L3237" s="9"/>
      <c r="M3237" s="9"/>
    </row>
    <row r="3238" spans="1:13" ht="12.75">
      <c r="A3238" s="1" t="s">
        <v>13</v>
      </c>
      <c r="B3238" s="5" t="s">
        <v>14</v>
      </c>
      <c r="C3238" s="5" t="s">
        <v>84</v>
      </c>
      <c r="D3238" s="10" t="s">
        <v>26</v>
      </c>
      <c r="E3238" s="11">
        <v>31669.08</v>
      </c>
      <c r="F3238" s="11">
        <v>29062.21</v>
      </c>
      <c r="G3238" s="8">
        <v>7500</v>
      </c>
      <c r="H3238" s="9"/>
      <c r="I3238" s="9"/>
      <c r="J3238" s="17">
        <f>E3238-F3238</f>
        <v>2606.8700000000026</v>
      </c>
      <c r="K3238" s="9"/>
      <c r="L3238" s="9"/>
      <c r="M3238" s="9"/>
    </row>
    <row r="3239" spans="1:13" ht="12.75">
      <c r="A3239" s="1" t="s">
        <v>13</v>
      </c>
      <c r="B3239" s="5" t="s">
        <v>14</v>
      </c>
      <c r="C3239" s="18" t="s">
        <v>84</v>
      </c>
      <c r="D3239" s="18" t="s">
        <v>28</v>
      </c>
      <c r="E3239" s="19">
        <v>26900.28</v>
      </c>
      <c r="F3239" s="19">
        <v>24873.22</v>
      </c>
      <c r="G3239" s="8"/>
      <c r="H3239" s="9"/>
      <c r="I3239" s="9"/>
      <c r="J3239" s="17">
        <f>E3239-F3239</f>
        <v>2027.0599999999977</v>
      </c>
      <c r="K3239" s="9"/>
      <c r="L3239" s="9"/>
      <c r="M3239" s="9"/>
    </row>
    <row r="3240" spans="1:13" ht="12.75">
      <c r="A3240" s="1" t="s">
        <v>13</v>
      </c>
      <c r="B3240" s="5" t="s">
        <v>14</v>
      </c>
      <c r="C3240" s="5" t="s">
        <v>84</v>
      </c>
      <c r="D3240" s="5" t="s">
        <v>54</v>
      </c>
      <c r="E3240" s="16">
        <v>13735.62</v>
      </c>
      <c r="F3240" s="16">
        <v>12384.12</v>
      </c>
      <c r="G3240" s="8"/>
      <c r="H3240" s="9"/>
      <c r="I3240" s="9"/>
      <c r="J3240" s="17">
        <f>E3240-F3240</f>
        <v>1351.5</v>
      </c>
      <c r="K3240" s="9"/>
      <c r="L3240" s="9"/>
      <c r="M3240" s="9"/>
    </row>
    <row r="3241" spans="1:13" ht="12.75">
      <c r="A3241" s="1" t="s">
        <v>13</v>
      </c>
      <c r="B3241" s="5" t="s">
        <v>14</v>
      </c>
      <c r="C3241" s="5" t="s">
        <v>84</v>
      </c>
      <c r="D3241" s="5" t="s">
        <v>29</v>
      </c>
      <c r="E3241" s="16">
        <v>344.1</v>
      </c>
      <c r="F3241" s="16">
        <v>314.04</v>
      </c>
      <c r="G3241" s="8"/>
      <c r="H3241" s="9"/>
      <c r="I3241" s="9"/>
      <c r="J3241" s="17">
        <f>E3241-F3241</f>
        <v>30.060000000000002</v>
      </c>
      <c r="K3241" s="9"/>
      <c r="L3241" s="9"/>
      <c r="M3241" s="9"/>
    </row>
    <row r="3242" spans="1:13" ht="12.75">
      <c r="A3242" s="1" t="s">
        <v>13</v>
      </c>
      <c r="B3242" s="5" t="s">
        <v>14</v>
      </c>
      <c r="C3242" s="5" t="s">
        <v>84</v>
      </c>
      <c r="D3242" s="5" t="s">
        <v>30</v>
      </c>
      <c r="E3242" s="16">
        <v>32758.82</v>
      </c>
      <c r="F3242" s="16">
        <v>23424.37</v>
      </c>
      <c r="G3242" s="8"/>
      <c r="H3242" s="9"/>
      <c r="I3242" s="9"/>
      <c r="J3242" s="17">
        <f>E3242-F3242</f>
        <v>9334.45</v>
      </c>
      <c r="K3242" s="9">
        <f>139.8*12</f>
        <v>1677.6000000000001</v>
      </c>
      <c r="L3242" s="9"/>
      <c r="M3242" s="9"/>
    </row>
    <row r="3243" spans="1:13" ht="12.75">
      <c r="A3243" s="1" t="s">
        <v>13</v>
      </c>
      <c r="B3243" s="5" t="s">
        <v>14</v>
      </c>
      <c r="C3243" s="5" t="s">
        <v>84</v>
      </c>
      <c r="D3243" s="5" t="s">
        <v>31</v>
      </c>
      <c r="E3243" s="16">
        <v>271684.56</v>
      </c>
      <c r="F3243" s="16">
        <v>245518.07</v>
      </c>
      <c r="G3243" s="8"/>
      <c r="H3243" s="9"/>
      <c r="I3243" s="9"/>
      <c r="J3243" s="17">
        <f>E3243-F3243</f>
        <v>26166.48999999999</v>
      </c>
      <c r="K3243" s="9"/>
      <c r="L3243" s="9"/>
      <c r="M3243" s="9"/>
    </row>
    <row r="3244" spans="1:13" ht="12.75">
      <c r="A3244" s="1" t="s">
        <v>13</v>
      </c>
      <c r="B3244" s="5" t="s">
        <v>14</v>
      </c>
      <c r="C3244" s="5" t="s">
        <v>84</v>
      </c>
      <c r="D3244" s="5" t="s">
        <v>33</v>
      </c>
      <c r="E3244" s="16">
        <v>2364</v>
      </c>
      <c r="F3244" s="16">
        <v>2166.67</v>
      </c>
      <c r="G3244" s="8"/>
      <c r="H3244" s="9"/>
      <c r="I3244" s="9"/>
      <c r="J3244" s="17">
        <f>E3244-F3244</f>
        <v>197.32999999999993</v>
      </c>
      <c r="K3244" s="9"/>
      <c r="L3244" s="9"/>
      <c r="M3244" s="9"/>
    </row>
    <row r="3245" spans="1:13" ht="12.75">
      <c r="A3245" s="1" t="s">
        <v>13</v>
      </c>
      <c r="B3245" s="5" t="s">
        <v>14</v>
      </c>
      <c r="C3245" s="5" t="s">
        <v>84</v>
      </c>
      <c r="D3245" s="5" t="s">
        <v>37</v>
      </c>
      <c r="E3245" s="16">
        <v>513096.88</v>
      </c>
      <c r="F3245" s="16">
        <v>448722.6</v>
      </c>
      <c r="G3245" s="8"/>
      <c r="H3245" s="9"/>
      <c r="I3245" s="9"/>
      <c r="J3245" s="17">
        <f>E3245-F3245</f>
        <v>64374.28000000003</v>
      </c>
      <c r="K3245" s="9"/>
      <c r="L3245" s="9"/>
      <c r="M3245" s="9"/>
    </row>
    <row r="3246" spans="2:13" ht="12.75">
      <c r="B3246" s="5"/>
      <c r="C3246" s="5"/>
      <c r="D3246" s="10" t="s">
        <v>38</v>
      </c>
      <c r="E3246" s="11">
        <f>E3226+E3227+E3228+E3229+E3230+E3231+E3232+E3234+E3235+E3236+E3237+E3240+E3244</f>
        <v>94274.94</v>
      </c>
      <c r="F3246" s="11">
        <f>F3226+F3227+F3228+F3229+F3230+F3231+F3232+F3234+F3235+F3236+F3237+F3240+F3244</f>
        <v>85876.68000000001</v>
      </c>
      <c r="G3246" s="8"/>
      <c r="H3246" s="9"/>
      <c r="I3246" s="9"/>
      <c r="J3246" s="17">
        <f>E3246-F3246</f>
        <v>8398.259999999995</v>
      </c>
      <c r="K3246" s="9"/>
      <c r="L3246" s="9"/>
      <c r="M3246" s="9"/>
    </row>
    <row r="3247" spans="2:13" ht="12.75">
      <c r="B3247" s="5"/>
      <c r="C3247" s="5"/>
      <c r="D3247" s="10" t="s">
        <v>51</v>
      </c>
      <c r="E3247" s="11">
        <f>E3246+E3239+E3238</f>
        <v>152844.3</v>
      </c>
      <c r="F3247" s="11">
        <f>F3246+F3239+F3238</f>
        <v>139812.11000000002</v>
      </c>
      <c r="G3247" s="8"/>
      <c r="H3247" s="9"/>
      <c r="I3247" s="9"/>
      <c r="J3247" s="17">
        <f>E3247-F3247</f>
        <v>13032.189999999973</v>
      </c>
      <c r="K3247" s="9"/>
      <c r="L3247" s="9"/>
      <c r="M3247" s="9"/>
    </row>
    <row r="3248" spans="1:13" ht="12.75">
      <c r="A3248" s="1" t="s">
        <v>13</v>
      </c>
      <c r="B3248" s="5" t="s">
        <v>14</v>
      </c>
      <c r="C3248" s="5" t="s">
        <v>129</v>
      </c>
      <c r="D3248" s="5" t="s">
        <v>16</v>
      </c>
      <c r="E3248" s="16">
        <v>15608.76</v>
      </c>
      <c r="F3248" s="16">
        <v>15382.98</v>
      </c>
      <c r="G3248" s="8"/>
      <c r="H3248" s="9"/>
      <c r="I3248" s="9"/>
      <c r="J3248" s="17">
        <f>E3248-F3248</f>
        <v>225.78000000000065</v>
      </c>
      <c r="K3248" s="9"/>
      <c r="L3248" s="9"/>
      <c r="M3248" s="9"/>
    </row>
    <row r="3249" spans="1:13" ht="12.75">
      <c r="A3249" s="1" t="s">
        <v>13</v>
      </c>
      <c r="B3249" s="5" t="s">
        <v>14</v>
      </c>
      <c r="C3249" s="5" t="s">
        <v>129</v>
      </c>
      <c r="D3249" s="5" t="s">
        <v>49</v>
      </c>
      <c r="E3249" s="16">
        <v>1530.3</v>
      </c>
      <c r="F3249" s="16">
        <v>1516.11</v>
      </c>
      <c r="G3249" s="8"/>
      <c r="H3249" s="9"/>
      <c r="I3249" s="9"/>
      <c r="J3249" s="17">
        <f>E3249-F3249</f>
        <v>14.190000000000055</v>
      </c>
      <c r="K3249" s="9"/>
      <c r="L3249" s="9"/>
      <c r="M3249" s="9"/>
    </row>
    <row r="3250" spans="1:13" ht="12.75">
      <c r="A3250" s="1" t="s">
        <v>13</v>
      </c>
      <c r="B3250" s="5" t="s">
        <v>14</v>
      </c>
      <c r="C3250" s="5" t="s">
        <v>129</v>
      </c>
      <c r="D3250" s="5" t="s">
        <v>50</v>
      </c>
      <c r="E3250" s="16">
        <v>2142.54</v>
      </c>
      <c r="F3250" s="16">
        <v>2125.68</v>
      </c>
      <c r="G3250" s="8"/>
      <c r="H3250" s="9"/>
      <c r="I3250" s="9"/>
      <c r="J3250" s="17">
        <f>E3250-F3250</f>
        <v>16.860000000000127</v>
      </c>
      <c r="K3250" s="9"/>
      <c r="L3250" s="9"/>
      <c r="M3250" s="9"/>
    </row>
    <row r="3251" spans="1:13" ht="12.75">
      <c r="A3251" s="1" t="s">
        <v>13</v>
      </c>
      <c r="B3251" s="5" t="s">
        <v>14</v>
      </c>
      <c r="C3251" s="5" t="s">
        <v>129</v>
      </c>
      <c r="D3251" s="5" t="s">
        <v>17</v>
      </c>
      <c r="E3251" s="16">
        <v>4328.46</v>
      </c>
      <c r="F3251" s="16">
        <v>4272.04</v>
      </c>
      <c r="G3251" s="8"/>
      <c r="H3251" s="9"/>
      <c r="I3251" s="9"/>
      <c r="J3251" s="17">
        <f>E3251-F3251</f>
        <v>56.42000000000007</v>
      </c>
      <c r="K3251" s="9"/>
      <c r="L3251" s="9"/>
      <c r="M3251" s="9"/>
    </row>
    <row r="3252" spans="1:13" ht="12.75">
      <c r="A3252" s="1" t="s">
        <v>13</v>
      </c>
      <c r="B3252" s="5" t="s">
        <v>14</v>
      </c>
      <c r="C3252" s="5" t="s">
        <v>129</v>
      </c>
      <c r="D3252" s="5" t="s">
        <v>18</v>
      </c>
      <c r="E3252" s="16">
        <v>4241.04</v>
      </c>
      <c r="F3252" s="16">
        <v>4200.01</v>
      </c>
      <c r="G3252" s="8"/>
      <c r="H3252" s="9"/>
      <c r="I3252" s="9"/>
      <c r="J3252" s="17">
        <f>E3252-F3252</f>
        <v>41.029999999999745</v>
      </c>
      <c r="K3252" s="9"/>
      <c r="L3252" s="9"/>
      <c r="M3252" s="9"/>
    </row>
    <row r="3253" spans="1:13" ht="12.75">
      <c r="A3253" s="1" t="s">
        <v>13</v>
      </c>
      <c r="B3253" s="5" t="s">
        <v>14</v>
      </c>
      <c r="C3253" s="5" t="s">
        <v>129</v>
      </c>
      <c r="D3253" s="5" t="s">
        <v>19</v>
      </c>
      <c r="E3253" s="16">
        <v>2142.54</v>
      </c>
      <c r="F3253" s="16">
        <v>2140.7</v>
      </c>
      <c r="G3253" s="8"/>
      <c r="H3253" s="9"/>
      <c r="I3253" s="9"/>
      <c r="J3253" s="17">
        <f>E3253-F3253</f>
        <v>1.8400000000001455</v>
      </c>
      <c r="K3253" s="9"/>
      <c r="L3253" s="9"/>
      <c r="M3253" s="9"/>
    </row>
    <row r="3254" spans="1:13" ht="12.75">
      <c r="A3254" s="1" t="s">
        <v>13</v>
      </c>
      <c r="B3254" s="5" t="s">
        <v>14</v>
      </c>
      <c r="C3254" s="5" t="s">
        <v>129</v>
      </c>
      <c r="D3254" s="5" t="s">
        <v>21</v>
      </c>
      <c r="E3254" s="16">
        <v>56606.88</v>
      </c>
      <c r="F3254" s="16">
        <v>55618.58</v>
      </c>
      <c r="G3254" s="8"/>
      <c r="H3254" s="9"/>
      <c r="I3254" s="9"/>
      <c r="J3254" s="17">
        <f>E3254-F3254</f>
        <v>988.2999999999956</v>
      </c>
      <c r="K3254" s="9">
        <f>K3263</f>
        <v>1782.96</v>
      </c>
      <c r="L3254" s="9"/>
      <c r="M3254" s="9"/>
    </row>
    <row r="3255" spans="1:13" ht="12.75">
      <c r="A3255" s="1" t="s">
        <v>13</v>
      </c>
      <c r="B3255" s="5" t="s">
        <v>14</v>
      </c>
      <c r="C3255" s="5" t="s">
        <v>129</v>
      </c>
      <c r="D3255" s="5" t="s">
        <v>22</v>
      </c>
      <c r="E3255" s="16">
        <v>2142.36</v>
      </c>
      <c r="F3255" s="16">
        <v>2095.47</v>
      </c>
      <c r="G3255" s="8"/>
      <c r="H3255" s="9"/>
      <c r="I3255" s="9"/>
      <c r="J3255" s="17">
        <f>E3255-F3255</f>
        <v>46.89000000000033</v>
      </c>
      <c r="K3255" s="9"/>
      <c r="L3255" s="9"/>
      <c r="M3255" s="9"/>
    </row>
    <row r="3256" spans="1:13" ht="12.75">
      <c r="A3256" s="1" t="s">
        <v>13</v>
      </c>
      <c r="B3256" s="5" t="s">
        <v>14</v>
      </c>
      <c r="C3256" s="5" t="s">
        <v>129</v>
      </c>
      <c r="D3256" s="5" t="s">
        <v>23</v>
      </c>
      <c r="E3256" s="16">
        <v>9706.38</v>
      </c>
      <c r="F3256" s="16">
        <v>9573.94</v>
      </c>
      <c r="G3256" s="8"/>
      <c r="H3256" s="9"/>
      <c r="I3256" s="9"/>
      <c r="J3256" s="17">
        <f>E3256-F3256</f>
        <v>132.4399999999987</v>
      </c>
      <c r="K3256" s="9"/>
      <c r="L3256" s="9"/>
      <c r="M3256" s="9"/>
    </row>
    <row r="3257" spans="1:13" ht="12.75">
      <c r="A3257" s="1" t="s">
        <v>13</v>
      </c>
      <c r="B3257" s="5" t="s">
        <v>14</v>
      </c>
      <c r="C3257" s="5" t="s">
        <v>129</v>
      </c>
      <c r="D3257" s="5" t="s">
        <v>24</v>
      </c>
      <c r="E3257" s="16">
        <v>43.74</v>
      </c>
      <c r="F3257" s="16">
        <v>51.06</v>
      </c>
      <c r="G3257" s="8"/>
      <c r="H3257" s="9"/>
      <c r="I3257" s="9"/>
      <c r="J3257" s="17">
        <f>E3257-F3257</f>
        <v>-7.32</v>
      </c>
      <c r="K3257" s="9"/>
      <c r="L3257" s="9"/>
      <c r="M3257" s="9"/>
    </row>
    <row r="3258" spans="1:13" ht="12.75">
      <c r="A3258" s="1" t="s">
        <v>13</v>
      </c>
      <c r="B3258" s="5" t="s">
        <v>14</v>
      </c>
      <c r="C3258" s="5" t="s">
        <v>129</v>
      </c>
      <c r="D3258" s="5" t="s">
        <v>25</v>
      </c>
      <c r="E3258" s="16">
        <v>41492.22</v>
      </c>
      <c r="F3258" s="16">
        <v>40913.25</v>
      </c>
      <c r="G3258" s="8"/>
      <c r="H3258" s="9"/>
      <c r="I3258" s="9"/>
      <c r="J3258" s="17">
        <f>E3258-F3258</f>
        <v>578.9700000000012</v>
      </c>
      <c r="K3258" s="9"/>
      <c r="L3258" s="9"/>
      <c r="M3258" s="9"/>
    </row>
    <row r="3259" spans="1:13" ht="12.75">
      <c r="A3259" s="1" t="s">
        <v>13</v>
      </c>
      <c r="B3259" s="5" t="s">
        <v>14</v>
      </c>
      <c r="C3259" s="5" t="s">
        <v>129</v>
      </c>
      <c r="D3259" s="10" t="s">
        <v>26</v>
      </c>
      <c r="E3259" s="11">
        <v>34496.58</v>
      </c>
      <c r="F3259" s="11">
        <v>34173.34</v>
      </c>
      <c r="G3259" s="8">
        <v>13700</v>
      </c>
      <c r="H3259" s="9"/>
      <c r="I3259" s="9"/>
      <c r="J3259" s="17">
        <f>E3259-F3259</f>
        <v>323.24000000000524</v>
      </c>
      <c r="K3259" s="9"/>
      <c r="L3259" s="9"/>
      <c r="M3259" s="9"/>
    </row>
    <row r="3260" spans="1:13" ht="12.75">
      <c r="A3260" s="1" t="s">
        <v>13</v>
      </c>
      <c r="B3260" s="5" t="s">
        <v>14</v>
      </c>
      <c r="C3260" s="18" t="s">
        <v>129</v>
      </c>
      <c r="D3260" s="18" t="s">
        <v>28</v>
      </c>
      <c r="E3260" s="19">
        <v>28856.52</v>
      </c>
      <c r="F3260" s="19">
        <v>28730.54</v>
      </c>
      <c r="G3260" s="8"/>
      <c r="H3260" s="9"/>
      <c r="I3260" s="9"/>
      <c r="J3260" s="17">
        <f>E3260-F3260</f>
        <v>125.97999999999956</v>
      </c>
      <c r="K3260" s="9"/>
      <c r="L3260" s="9"/>
      <c r="M3260" s="9"/>
    </row>
    <row r="3261" spans="1:13" ht="12.75">
      <c r="A3261" s="1" t="s">
        <v>13</v>
      </c>
      <c r="B3261" s="5" t="s">
        <v>14</v>
      </c>
      <c r="C3261" s="5" t="s">
        <v>129</v>
      </c>
      <c r="D3261" s="5" t="s">
        <v>54</v>
      </c>
      <c r="E3261" s="16">
        <v>14734.38</v>
      </c>
      <c r="F3261" s="16">
        <v>14422.33</v>
      </c>
      <c r="G3261" s="8"/>
      <c r="H3261" s="9"/>
      <c r="I3261" s="9"/>
      <c r="J3261" s="17">
        <f>E3261-F3261</f>
        <v>312.0499999999993</v>
      </c>
      <c r="K3261" s="9"/>
      <c r="L3261" s="9"/>
      <c r="M3261" s="9"/>
    </row>
    <row r="3262" spans="1:13" ht="12.75">
      <c r="A3262" s="1" t="s">
        <v>13</v>
      </c>
      <c r="B3262" s="5" t="s">
        <v>14</v>
      </c>
      <c r="C3262" s="5" t="s">
        <v>129</v>
      </c>
      <c r="D3262" s="5" t="s">
        <v>29</v>
      </c>
      <c r="E3262" s="16">
        <v>345.48</v>
      </c>
      <c r="F3262" s="16">
        <v>340.97</v>
      </c>
      <c r="G3262" s="8"/>
      <c r="H3262" s="9"/>
      <c r="I3262" s="9"/>
      <c r="J3262" s="17">
        <f>E3262-F3262</f>
        <v>4.509999999999991</v>
      </c>
      <c r="K3262" s="9"/>
      <c r="L3262" s="9"/>
      <c r="M3262" s="9"/>
    </row>
    <row r="3263" spans="1:13" ht="12.75">
      <c r="A3263" s="1" t="s">
        <v>13</v>
      </c>
      <c r="B3263" s="5" t="s">
        <v>14</v>
      </c>
      <c r="C3263" s="5" t="s">
        <v>129</v>
      </c>
      <c r="D3263" s="5" t="s">
        <v>30</v>
      </c>
      <c r="E3263" s="16">
        <v>33431.64</v>
      </c>
      <c r="F3263" s="16">
        <v>32851.15</v>
      </c>
      <c r="G3263" s="8"/>
      <c r="H3263" s="9"/>
      <c r="I3263" s="9"/>
      <c r="J3263" s="17">
        <f>E3263-F3263</f>
        <v>580.489999999998</v>
      </c>
      <c r="K3263" s="9">
        <f>148.58*12</f>
        <v>1782.96</v>
      </c>
      <c r="L3263" s="9"/>
      <c r="M3263" s="9"/>
    </row>
    <row r="3264" spans="1:13" ht="12.75">
      <c r="A3264" s="1" t="s">
        <v>13</v>
      </c>
      <c r="B3264" s="5" t="s">
        <v>14</v>
      </c>
      <c r="C3264" s="5" t="s">
        <v>129</v>
      </c>
      <c r="D3264" s="5" t="s">
        <v>31</v>
      </c>
      <c r="E3264" s="16">
        <v>335610.06</v>
      </c>
      <c r="F3264" s="16">
        <v>331908.02</v>
      </c>
      <c r="G3264" s="8"/>
      <c r="H3264" s="9"/>
      <c r="I3264" s="9"/>
      <c r="J3264" s="17">
        <f>E3264-F3264</f>
        <v>3702.039999999979</v>
      </c>
      <c r="K3264" s="9"/>
      <c r="L3264" s="9"/>
      <c r="M3264" s="9"/>
    </row>
    <row r="3265" spans="1:13" ht="12.75">
      <c r="A3265" s="1" t="s">
        <v>13</v>
      </c>
      <c r="B3265" s="5" t="s">
        <v>14</v>
      </c>
      <c r="C3265" s="5" t="s">
        <v>129</v>
      </c>
      <c r="D3265" s="5" t="s">
        <v>33</v>
      </c>
      <c r="E3265" s="16">
        <v>2535.9</v>
      </c>
      <c r="F3265" s="16">
        <v>2509.82</v>
      </c>
      <c r="G3265" s="8"/>
      <c r="H3265" s="9"/>
      <c r="I3265" s="9"/>
      <c r="J3265" s="17">
        <f>E3265-F3265</f>
        <v>26.079999999999927</v>
      </c>
      <c r="K3265" s="9"/>
      <c r="L3265" s="9"/>
      <c r="M3265" s="9"/>
    </row>
    <row r="3266" spans="1:13" ht="12.75">
      <c r="A3266" s="1" t="s">
        <v>13</v>
      </c>
      <c r="B3266" s="5" t="s">
        <v>14</v>
      </c>
      <c r="C3266" s="5" t="s">
        <v>129</v>
      </c>
      <c r="D3266" s="5" t="s">
        <v>37</v>
      </c>
      <c r="E3266" s="16">
        <v>589995.78</v>
      </c>
      <c r="F3266" s="16">
        <v>582825.99</v>
      </c>
      <c r="G3266" s="8"/>
      <c r="H3266" s="9"/>
      <c r="I3266" s="9"/>
      <c r="J3266" s="17">
        <f>E3266-F3266</f>
        <v>7169.790000000037</v>
      </c>
      <c r="K3266" s="9"/>
      <c r="L3266" s="9"/>
      <c r="M3266" s="9"/>
    </row>
    <row r="3267" spans="2:13" ht="12.75">
      <c r="B3267" s="5"/>
      <c r="C3267" s="5"/>
      <c r="D3267" s="10" t="s">
        <v>38</v>
      </c>
      <c r="E3267" s="11">
        <f>E3248+E3249+E3250+E3251+E3252+E3253+E3255+E3256+E3257+E3258+E3261+E3265</f>
        <v>100648.62</v>
      </c>
      <c r="F3267" s="11">
        <f>F3248+F3249+F3250+F3251+F3252+F3253+F3255+F3256+F3257+F3258+F3261+F3265</f>
        <v>99203.39</v>
      </c>
      <c r="G3267" s="8"/>
      <c r="H3267" s="9"/>
      <c r="I3267" s="9"/>
      <c r="J3267" s="17">
        <f>E3267-F3267</f>
        <v>1445.229999999996</v>
      </c>
      <c r="K3267" s="9"/>
      <c r="L3267" s="9"/>
      <c r="M3267" s="9"/>
    </row>
    <row r="3268" spans="2:13" ht="12.75">
      <c r="B3268" s="5"/>
      <c r="C3268" s="5"/>
      <c r="D3268" s="10" t="s">
        <v>51</v>
      </c>
      <c r="E3268" s="11">
        <f>E3267+E3260+E3259</f>
        <v>164001.72</v>
      </c>
      <c r="F3268" s="11">
        <f>F3267+F3260+F3259</f>
        <v>162107.27</v>
      </c>
      <c r="G3268" s="8"/>
      <c r="H3268" s="9"/>
      <c r="I3268" s="9"/>
      <c r="J3268" s="17">
        <f>E3268-F3268</f>
        <v>1894.4500000000116</v>
      </c>
      <c r="K3268" s="9"/>
      <c r="L3268" s="9"/>
      <c r="M3268" s="9"/>
    </row>
    <row r="3269" spans="1:13" ht="12.75">
      <c r="A3269" s="1" t="s">
        <v>13</v>
      </c>
      <c r="B3269" s="5" t="s">
        <v>14</v>
      </c>
      <c r="C3269" s="5" t="s">
        <v>130</v>
      </c>
      <c r="D3269" s="5" t="s">
        <v>16</v>
      </c>
      <c r="E3269" s="16">
        <v>15439.68</v>
      </c>
      <c r="F3269" s="16">
        <v>15483.03</v>
      </c>
      <c r="G3269" s="8"/>
      <c r="H3269" s="9"/>
      <c r="I3269" s="9"/>
      <c r="J3269" s="17">
        <f>E3269-F3269</f>
        <v>-43.350000000000364</v>
      </c>
      <c r="K3269" s="9"/>
      <c r="L3269" s="9"/>
      <c r="M3269" s="9"/>
    </row>
    <row r="3270" spans="1:13" ht="12.75">
      <c r="A3270" s="1" t="s">
        <v>13</v>
      </c>
      <c r="B3270" s="5" t="s">
        <v>14</v>
      </c>
      <c r="C3270" s="5" t="s">
        <v>130</v>
      </c>
      <c r="D3270" s="5" t="s">
        <v>49</v>
      </c>
      <c r="E3270" s="16">
        <v>1513.8</v>
      </c>
      <c r="F3270" s="16">
        <v>1526.31</v>
      </c>
      <c r="G3270" s="8"/>
      <c r="H3270" s="9"/>
      <c r="I3270" s="9"/>
      <c r="J3270" s="17">
        <f>E3270-F3270</f>
        <v>-12.509999999999991</v>
      </c>
      <c r="K3270" s="9"/>
      <c r="L3270" s="9"/>
      <c r="M3270" s="9"/>
    </row>
    <row r="3271" spans="1:13" ht="12.75">
      <c r="A3271" s="1" t="s">
        <v>13</v>
      </c>
      <c r="B3271" s="5" t="s">
        <v>14</v>
      </c>
      <c r="C3271" s="5" t="s">
        <v>130</v>
      </c>
      <c r="D3271" s="5" t="s">
        <v>50</v>
      </c>
      <c r="E3271" s="16">
        <v>2119.44</v>
      </c>
      <c r="F3271" s="16">
        <v>2140.05</v>
      </c>
      <c r="G3271" s="8"/>
      <c r="H3271" s="9"/>
      <c r="I3271" s="9"/>
      <c r="J3271" s="17">
        <f>E3271-F3271</f>
        <v>-20.610000000000127</v>
      </c>
      <c r="K3271" s="9"/>
      <c r="L3271" s="9"/>
      <c r="M3271" s="9"/>
    </row>
    <row r="3272" spans="1:13" ht="12.75">
      <c r="A3272" s="1" t="s">
        <v>13</v>
      </c>
      <c r="B3272" s="5" t="s">
        <v>14</v>
      </c>
      <c r="C3272" s="5" t="s">
        <v>130</v>
      </c>
      <c r="D3272" s="5" t="s">
        <v>17</v>
      </c>
      <c r="E3272" s="16">
        <v>4281.48</v>
      </c>
      <c r="F3272" s="16">
        <v>4299.95</v>
      </c>
      <c r="G3272" s="8"/>
      <c r="H3272" s="9"/>
      <c r="I3272" s="9"/>
      <c r="J3272" s="17">
        <f>E3272-F3272</f>
        <v>-18.470000000000255</v>
      </c>
      <c r="K3272" s="9"/>
      <c r="L3272" s="9"/>
      <c r="M3272" s="9"/>
    </row>
    <row r="3273" spans="1:13" ht="12.75">
      <c r="A3273" s="1" t="s">
        <v>13</v>
      </c>
      <c r="B3273" s="5" t="s">
        <v>14</v>
      </c>
      <c r="C3273" s="5" t="s">
        <v>130</v>
      </c>
      <c r="D3273" s="5" t="s">
        <v>18</v>
      </c>
      <c r="E3273" s="16">
        <v>4195.08</v>
      </c>
      <c r="F3273" s="16">
        <v>4228</v>
      </c>
      <c r="G3273" s="8"/>
      <c r="H3273" s="9"/>
      <c r="I3273" s="9"/>
      <c r="J3273" s="17">
        <f>E3273-F3273</f>
        <v>-32.92000000000007</v>
      </c>
      <c r="K3273" s="9"/>
      <c r="L3273" s="9"/>
      <c r="M3273" s="9"/>
    </row>
    <row r="3274" spans="1:13" ht="12.75">
      <c r="A3274" s="1" t="s">
        <v>13</v>
      </c>
      <c r="B3274" s="5" t="s">
        <v>14</v>
      </c>
      <c r="C3274" s="5" t="s">
        <v>130</v>
      </c>
      <c r="D3274" s="5" t="s">
        <v>19</v>
      </c>
      <c r="E3274" s="16">
        <v>2119.44</v>
      </c>
      <c r="F3274" s="16">
        <v>2155.77</v>
      </c>
      <c r="G3274" s="8"/>
      <c r="H3274" s="9"/>
      <c r="I3274" s="9"/>
      <c r="J3274" s="17">
        <f>E3274-F3274</f>
        <v>-36.32999999999993</v>
      </c>
      <c r="K3274" s="9"/>
      <c r="L3274" s="9"/>
      <c r="M3274" s="9"/>
    </row>
    <row r="3275" spans="1:13" ht="12.75">
      <c r="A3275" s="1" t="s">
        <v>13</v>
      </c>
      <c r="B3275" s="5" t="s">
        <v>14</v>
      </c>
      <c r="C3275" s="5" t="s">
        <v>130</v>
      </c>
      <c r="D3275" s="5" t="s">
        <v>20</v>
      </c>
      <c r="E3275" s="16">
        <v>476.04</v>
      </c>
      <c r="F3275" s="16">
        <v>474.67</v>
      </c>
      <c r="G3275" s="8"/>
      <c r="H3275" s="9"/>
      <c r="I3275" s="9"/>
      <c r="J3275" s="17">
        <f>E3275-F3275</f>
        <v>1.3700000000000045</v>
      </c>
      <c r="K3275" s="9"/>
      <c r="L3275" s="9"/>
      <c r="M3275" s="9"/>
    </row>
    <row r="3276" spans="1:13" ht="12.75">
      <c r="A3276" s="1" t="s">
        <v>13</v>
      </c>
      <c r="B3276" s="5" t="s">
        <v>14</v>
      </c>
      <c r="C3276" s="5" t="s">
        <v>130</v>
      </c>
      <c r="D3276" s="5" t="s">
        <v>21</v>
      </c>
      <c r="E3276" s="16">
        <v>49988.97</v>
      </c>
      <c r="F3276" s="16">
        <v>49146.83</v>
      </c>
      <c r="G3276" s="8"/>
      <c r="H3276" s="9"/>
      <c r="I3276" s="9"/>
      <c r="J3276" s="17">
        <f>E3276-F3276</f>
        <v>842.1399999999994</v>
      </c>
      <c r="K3276" s="9">
        <f>K3285</f>
        <v>1290.96</v>
      </c>
      <c r="L3276" s="9"/>
      <c r="M3276" s="9"/>
    </row>
    <row r="3277" spans="1:13" ht="12.75">
      <c r="A3277" s="1" t="s">
        <v>13</v>
      </c>
      <c r="B3277" s="5" t="s">
        <v>14</v>
      </c>
      <c r="C3277" s="5" t="s">
        <v>130</v>
      </c>
      <c r="D3277" s="5" t="s">
        <v>22</v>
      </c>
      <c r="E3277" s="16">
        <v>2119.08</v>
      </c>
      <c r="F3277" s="16">
        <v>2108.47</v>
      </c>
      <c r="G3277" s="8"/>
      <c r="H3277" s="9"/>
      <c r="I3277" s="9"/>
      <c r="J3277" s="17">
        <f>E3277-F3277</f>
        <v>10.610000000000127</v>
      </c>
      <c r="K3277" s="9"/>
      <c r="L3277" s="9"/>
      <c r="M3277" s="9"/>
    </row>
    <row r="3278" spans="1:13" ht="12.75">
      <c r="A3278" s="1" t="s">
        <v>13</v>
      </c>
      <c r="B3278" s="5" t="s">
        <v>14</v>
      </c>
      <c r="C3278" s="5" t="s">
        <v>130</v>
      </c>
      <c r="D3278" s="5" t="s">
        <v>23</v>
      </c>
      <c r="E3278" s="16">
        <v>9601.38</v>
      </c>
      <c r="F3278" s="16">
        <v>9636.65</v>
      </c>
      <c r="G3278" s="8"/>
      <c r="H3278" s="9"/>
      <c r="I3278" s="9"/>
      <c r="J3278" s="17">
        <f>E3278-F3278</f>
        <v>-35.27000000000044</v>
      </c>
      <c r="K3278" s="9"/>
      <c r="L3278" s="9"/>
      <c r="M3278" s="9"/>
    </row>
    <row r="3279" spans="1:13" ht="12.75">
      <c r="A3279" s="1" t="s">
        <v>13</v>
      </c>
      <c r="B3279" s="5" t="s">
        <v>14</v>
      </c>
      <c r="C3279" s="5" t="s">
        <v>130</v>
      </c>
      <c r="D3279" s="5" t="s">
        <v>24</v>
      </c>
      <c r="E3279" s="16">
        <v>43.32</v>
      </c>
      <c r="F3279" s="16">
        <v>51.72</v>
      </c>
      <c r="G3279" s="8"/>
      <c r="H3279" s="9"/>
      <c r="I3279" s="9"/>
      <c r="J3279" s="17">
        <f>E3279-F3279</f>
        <v>-8.399999999999999</v>
      </c>
      <c r="K3279" s="9"/>
      <c r="L3279" s="9"/>
      <c r="M3279" s="9"/>
    </row>
    <row r="3280" spans="1:13" ht="12.75">
      <c r="A3280" s="1" t="s">
        <v>13</v>
      </c>
      <c r="B3280" s="5" t="s">
        <v>14</v>
      </c>
      <c r="C3280" s="5" t="s">
        <v>130</v>
      </c>
      <c r="D3280" s="5" t="s">
        <v>25</v>
      </c>
      <c r="E3280" s="16">
        <v>41042.52</v>
      </c>
      <c r="F3280" s="16">
        <v>41179.8</v>
      </c>
      <c r="G3280" s="8"/>
      <c r="H3280" s="9"/>
      <c r="I3280" s="9"/>
      <c r="J3280" s="17">
        <f>E3280-F3280</f>
        <v>-137.2800000000061</v>
      </c>
      <c r="K3280" s="9"/>
      <c r="L3280" s="9"/>
      <c r="M3280" s="9"/>
    </row>
    <row r="3281" spans="1:13" ht="12.75">
      <c r="A3281" s="1" t="s">
        <v>13</v>
      </c>
      <c r="B3281" s="5" t="s">
        <v>14</v>
      </c>
      <c r="C3281" s="5" t="s">
        <v>130</v>
      </c>
      <c r="D3281" s="10" t="s">
        <v>26</v>
      </c>
      <c r="E3281" s="11">
        <v>33603.72</v>
      </c>
      <c r="F3281" s="11">
        <v>33875.46</v>
      </c>
      <c r="G3281" s="8">
        <v>75400</v>
      </c>
      <c r="H3281" s="9"/>
      <c r="I3281" s="9"/>
      <c r="J3281" s="17">
        <f>E3281-F3281</f>
        <v>-271.73999999999796</v>
      </c>
      <c r="K3281" s="9"/>
      <c r="L3281" s="9"/>
      <c r="M3281" s="9"/>
    </row>
    <row r="3282" spans="1:13" ht="12.75">
      <c r="A3282" s="1" t="s">
        <v>13</v>
      </c>
      <c r="B3282" s="5" t="s">
        <v>14</v>
      </c>
      <c r="C3282" s="18" t="s">
        <v>130</v>
      </c>
      <c r="D3282" s="18" t="s">
        <v>28</v>
      </c>
      <c r="E3282" s="19">
        <v>28543.68</v>
      </c>
      <c r="F3282" s="19">
        <v>28927.13</v>
      </c>
      <c r="G3282" s="8"/>
      <c r="H3282" s="9"/>
      <c r="I3282" s="9"/>
      <c r="J3282" s="17">
        <f>E3282-F3282</f>
        <v>-383.4500000000007</v>
      </c>
      <c r="K3282" s="9"/>
      <c r="L3282" s="9"/>
      <c r="M3282" s="9"/>
    </row>
    <row r="3283" spans="1:13" ht="12.75">
      <c r="A3283" s="1" t="s">
        <v>13</v>
      </c>
      <c r="B3283" s="5" t="s">
        <v>14</v>
      </c>
      <c r="C3283" s="5" t="s">
        <v>130</v>
      </c>
      <c r="D3283" s="5" t="s">
        <v>54</v>
      </c>
      <c r="E3283" s="16">
        <v>14574.78</v>
      </c>
      <c r="F3283" s="16">
        <v>14512.68</v>
      </c>
      <c r="G3283" s="8"/>
      <c r="H3283" s="9"/>
      <c r="I3283" s="9"/>
      <c r="J3283" s="17">
        <f>E3283-F3283</f>
        <v>62.100000000000364</v>
      </c>
      <c r="K3283" s="9"/>
      <c r="L3283" s="9"/>
      <c r="M3283" s="9"/>
    </row>
    <row r="3284" spans="1:13" ht="12.75">
      <c r="A3284" s="1" t="s">
        <v>13</v>
      </c>
      <c r="B3284" s="5" t="s">
        <v>14</v>
      </c>
      <c r="C3284" s="5" t="s">
        <v>130</v>
      </c>
      <c r="D3284" s="5" t="s">
        <v>29</v>
      </c>
      <c r="E3284" s="16">
        <v>342.9</v>
      </c>
      <c r="F3284" s="16">
        <v>344.36</v>
      </c>
      <c r="G3284" s="8"/>
      <c r="H3284" s="9"/>
      <c r="I3284" s="9"/>
      <c r="J3284" s="17">
        <f>E3284-F3284</f>
        <v>-1.4600000000000364</v>
      </c>
      <c r="K3284" s="9"/>
      <c r="L3284" s="9"/>
      <c r="M3284" s="9"/>
    </row>
    <row r="3285" spans="1:13" ht="12.75">
      <c r="A3285" s="1" t="s">
        <v>13</v>
      </c>
      <c r="B3285" s="5" t="s">
        <v>14</v>
      </c>
      <c r="C3285" s="5" t="s">
        <v>130</v>
      </c>
      <c r="D3285" s="5" t="s">
        <v>30</v>
      </c>
      <c r="E3285" s="16">
        <v>29524</v>
      </c>
      <c r="F3285" s="16">
        <v>29029.19</v>
      </c>
      <c r="G3285" s="8"/>
      <c r="H3285" s="9"/>
      <c r="I3285" s="9"/>
      <c r="J3285" s="17">
        <f>E3285-F3285</f>
        <v>494.8100000000013</v>
      </c>
      <c r="K3285" s="9">
        <f>107.58*12</f>
        <v>1290.96</v>
      </c>
      <c r="L3285" s="9"/>
      <c r="M3285" s="9"/>
    </row>
    <row r="3286" spans="1:13" ht="12.75">
      <c r="A3286" s="1" t="s">
        <v>13</v>
      </c>
      <c r="B3286" s="5" t="s">
        <v>14</v>
      </c>
      <c r="C3286" s="5" t="s">
        <v>130</v>
      </c>
      <c r="D3286" s="5" t="s">
        <v>31</v>
      </c>
      <c r="E3286" s="16">
        <v>331971.72</v>
      </c>
      <c r="F3286" s="16">
        <v>334103.13</v>
      </c>
      <c r="G3286" s="8"/>
      <c r="H3286" s="9"/>
      <c r="I3286" s="9"/>
      <c r="J3286" s="17">
        <f>E3286-F3286</f>
        <v>-2131.4100000000326</v>
      </c>
      <c r="K3286" s="9"/>
      <c r="L3286" s="9"/>
      <c r="M3286" s="9"/>
    </row>
    <row r="3287" spans="1:13" ht="12.75">
      <c r="A3287" s="1" t="s">
        <v>13</v>
      </c>
      <c r="B3287" s="5" t="s">
        <v>14</v>
      </c>
      <c r="C3287" s="5" t="s">
        <v>130</v>
      </c>
      <c r="D3287" s="5" t="s">
        <v>33</v>
      </c>
      <c r="E3287" s="16">
        <v>2508.48</v>
      </c>
      <c r="F3287" s="16">
        <v>2526.56</v>
      </c>
      <c r="G3287" s="8"/>
      <c r="H3287" s="9"/>
      <c r="I3287" s="9"/>
      <c r="J3287" s="17">
        <f>E3287-F3287</f>
        <v>-18.079999999999927</v>
      </c>
      <c r="K3287" s="9"/>
      <c r="L3287" s="9"/>
      <c r="M3287" s="9"/>
    </row>
    <row r="3288" spans="1:13" ht="12.75">
      <c r="A3288" s="1" t="s">
        <v>13</v>
      </c>
      <c r="B3288" s="5" t="s">
        <v>14</v>
      </c>
      <c r="C3288" s="5" t="s">
        <v>130</v>
      </c>
      <c r="D3288" s="5" t="s">
        <v>37</v>
      </c>
      <c r="E3288" s="16">
        <v>574009.51</v>
      </c>
      <c r="F3288" s="16">
        <v>575749.76</v>
      </c>
      <c r="G3288" s="8"/>
      <c r="H3288" s="9"/>
      <c r="I3288" s="9"/>
      <c r="J3288" s="17">
        <f>E3288-F3288</f>
        <v>-1740.25</v>
      </c>
      <c r="K3288" s="9"/>
      <c r="L3288" s="9"/>
      <c r="M3288" s="9"/>
    </row>
    <row r="3289" spans="2:13" ht="12.75">
      <c r="B3289" s="5"/>
      <c r="C3289" s="5"/>
      <c r="D3289" s="10" t="s">
        <v>38</v>
      </c>
      <c r="E3289" s="11">
        <f>E3269+E3270+E3271+E3272+E3273+E3274+E3275+E3277+E3278+E3279+E3280+E3283+E3287</f>
        <v>100034.51999999997</v>
      </c>
      <c r="F3289" s="11">
        <f>F3269+F3270+F3271+F3272+F3273+F3274+F3275+F3277+F3278+F3279+F3280+F3283+F3287</f>
        <v>100323.66</v>
      </c>
      <c r="G3289" s="8"/>
      <c r="H3289" s="9"/>
      <c r="I3289" s="9"/>
      <c r="J3289" s="17">
        <f>E3289-F3289</f>
        <v>-289.1400000000285</v>
      </c>
      <c r="K3289" s="9"/>
      <c r="L3289" s="9"/>
      <c r="M3289" s="9"/>
    </row>
    <row r="3290" spans="2:13" ht="12.75">
      <c r="B3290" s="5"/>
      <c r="C3290" s="5"/>
      <c r="D3290" s="10" t="s">
        <v>51</v>
      </c>
      <c r="E3290" s="11">
        <f>E3289+E3282+E3281</f>
        <v>162181.91999999998</v>
      </c>
      <c r="F3290" s="11">
        <f>F3289+F3282+F3281</f>
        <v>163126.25</v>
      </c>
      <c r="G3290" s="8"/>
      <c r="H3290" s="9"/>
      <c r="I3290" s="9"/>
      <c r="J3290" s="17">
        <f>E3290-F3290</f>
        <v>-944.3300000000163</v>
      </c>
      <c r="K3290" s="9"/>
      <c r="L3290" s="9"/>
      <c r="M3290" s="9"/>
    </row>
    <row r="3291" spans="1:13" ht="12.75">
      <c r="A3291" s="1" t="s">
        <v>13</v>
      </c>
      <c r="B3291" s="5" t="s">
        <v>14</v>
      </c>
      <c r="C3291" s="5" t="s">
        <v>131</v>
      </c>
      <c r="D3291" s="5" t="s">
        <v>16</v>
      </c>
      <c r="E3291" s="16">
        <v>17952.3</v>
      </c>
      <c r="F3291" s="16">
        <v>17424.21</v>
      </c>
      <c r="G3291" s="8"/>
      <c r="H3291" s="9"/>
      <c r="I3291" s="9"/>
      <c r="J3291" s="17">
        <f>E3291-F3291</f>
        <v>528.0900000000001</v>
      </c>
      <c r="K3291" s="9"/>
      <c r="L3291" s="9"/>
      <c r="M3291" s="9"/>
    </row>
    <row r="3292" spans="1:13" ht="12.75">
      <c r="A3292" s="1" t="s">
        <v>13</v>
      </c>
      <c r="B3292" s="5" t="s">
        <v>14</v>
      </c>
      <c r="C3292" s="5" t="s">
        <v>131</v>
      </c>
      <c r="D3292" s="5" t="s">
        <v>49</v>
      </c>
      <c r="E3292" s="16">
        <v>1760.22</v>
      </c>
      <c r="F3292" s="16">
        <v>1719.63</v>
      </c>
      <c r="G3292" s="8"/>
      <c r="H3292" s="9"/>
      <c r="I3292" s="9"/>
      <c r="J3292" s="17">
        <f>E3292-F3292</f>
        <v>40.58999999999992</v>
      </c>
      <c r="K3292" s="9"/>
      <c r="L3292" s="9"/>
      <c r="M3292" s="9"/>
    </row>
    <row r="3293" spans="1:13" ht="12.75">
      <c r="A3293" s="1" t="s">
        <v>13</v>
      </c>
      <c r="B3293" s="5" t="s">
        <v>14</v>
      </c>
      <c r="C3293" s="5" t="s">
        <v>131</v>
      </c>
      <c r="D3293" s="5" t="s">
        <v>50</v>
      </c>
      <c r="E3293" s="16">
        <v>2464.26</v>
      </c>
      <c r="F3293" s="16">
        <v>2411.61</v>
      </c>
      <c r="G3293" s="8"/>
      <c r="H3293" s="9"/>
      <c r="I3293" s="9"/>
      <c r="J3293" s="17">
        <f>E3293-F3293</f>
        <v>52.65000000000009</v>
      </c>
      <c r="K3293" s="9"/>
      <c r="L3293" s="9"/>
      <c r="M3293" s="9"/>
    </row>
    <row r="3294" spans="1:13" ht="12.75">
      <c r="A3294" s="1" t="s">
        <v>13</v>
      </c>
      <c r="B3294" s="5" t="s">
        <v>14</v>
      </c>
      <c r="C3294" s="5" t="s">
        <v>131</v>
      </c>
      <c r="D3294" s="5" t="s">
        <v>17</v>
      </c>
      <c r="E3294" s="16">
        <v>4978.26</v>
      </c>
      <c r="F3294" s="16">
        <v>4840.54</v>
      </c>
      <c r="G3294" s="8"/>
      <c r="H3294" s="9"/>
      <c r="I3294" s="9"/>
      <c r="J3294" s="17">
        <f>E3294-F3294</f>
        <v>137.72000000000025</v>
      </c>
      <c r="K3294" s="9"/>
      <c r="L3294" s="9"/>
      <c r="M3294" s="9"/>
    </row>
    <row r="3295" spans="1:13" ht="12.75">
      <c r="A3295" s="1" t="s">
        <v>13</v>
      </c>
      <c r="B3295" s="5" t="s">
        <v>14</v>
      </c>
      <c r="C3295" s="5" t="s">
        <v>131</v>
      </c>
      <c r="D3295" s="5" t="s">
        <v>18</v>
      </c>
      <c r="E3295" s="16">
        <v>4877.82</v>
      </c>
      <c r="F3295" s="16">
        <v>4762.91</v>
      </c>
      <c r="G3295" s="8"/>
      <c r="H3295" s="9"/>
      <c r="I3295" s="9"/>
      <c r="J3295" s="17">
        <f>E3295-F3295</f>
        <v>114.90999999999985</v>
      </c>
      <c r="K3295" s="9"/>
      <c r="L3295" s="9"/>
      <c r="M3295" s="9"/>
    </row>
    <row r="3296" spans="1:13" ht="12.75">
      <c r="A3296" s="1" t="s">
        <v>13</v>
      </c>
      <c r="B3296" s="5" t="s">
        <v>14</v>
      </c>
      <c r="C3296" s="5" t="s">
        <v>131</v>
      </c>
      <c r="D3296" s="5" t="s">
        <v>19</v>
      </c>
      <c r="E3296" s="16">
        <v>2464.26</v>
      </c>
      <c r="F3296" s="16">
        <v>2432.82</v>
      </c>
      <c r="G3296" s="8"/>
      <c r="H3296" s="9"/>
      <c r="I3296" s="9"/>
      <c r="J3296" s="17">
        <f>E3296-F3296</f>
        <v>31.440000000000055</v>
      </c>
      <c r="K3296" s="9"/>
      <c r="L3296" s="9"/>
      <c r="M3296" s="9"/>
    </row>
    <row r="3297" spans="1:13" ht="12.75">
      <c r="A3297" s="1" t="s">
        <v>13</v>
      </c>
      <c r="B3297" s="5" t="s">
        <v>14</v>
      </c>
      <c r="C3297" s="5" t="s">
        <v>131</v>
      </c>
      <c r="D3297" s="5" t="s">
        <v>21</v>
      </c>
      <c r="E3297" s="16">
        <v>47100.22</v>
      </c>
      <c r="F3297" s="16">
        <v>42705.72</v>
      </c>
      <c r="G3297" s="8"/>
      <c r="H3297" s="9"/>
      <c r="I3297" s="9"/>
      <c r="J3297" s="17">
        <f>E3297-F3297</f>
        <v>4394.5</v>
      </c>
      <c r="K3297" s="9">
        <f>K3306</f>
        <v>1256.16</v>
      </c>
      <c r="L3297" s="9"/>
      <c r="M3297" s="9"/>
    </row>
    <row r="3298" spans="1:13" ht="12.75">
      <c r="A3298" s="1" t="s">
        <v>13</v>
      </c>
      <c r="B3298" s="5" t="s">
        <v>14</v>
      </c>
      <c r="C3298" s="5" t="s">
        <v>131</v>
      </c>
      <c r="D3298" s="5" t="s">
        <v>22</v>
      </c>
      <c r="E3298" s="16">
        <v>2463.96</v>
      </c>
      <c r="F3298" s="16">
        <v>2369.05</v>
      </c>
      <c r="G3298" s="8"/>
      <c r="H3298" s="9"/>
      <c r="I3298" s="9"/>
      <c r="J3298" s="17">
        <f>E3298-F3298</f>
        <v>94.90999999999985</v>
      </c>
      <c r="K3298" s="9"/>
      <c r="L3298" s="9"/>
      <c r="M3298" s="9"/>
    </row>
    <row r="3299" spans="1:13" ht="12.75">
      <c r="A3299" s="1" t="s">
        <v>13</v>
      </c>
      <c r="B3299" s="5" t="s">
        <v>14</v>
      </c>
      <c r="C3299" s="5" t="s">
        <v>131</v>
      </c>
      <c r="D3299" s="5" t="s">
        <v>23</v>
      </c>
      <c r="E3299" s="16">
        <v>11163.84</v>
      </c>
      <c r="F3299" s="16">
        <v>10846.67</v>
      </c>
      <c r="G3299" s="8"/>
      <c r="H3299" s="9"/>
      <c r="I3299" s="9"/>
      <c r="J3299" s="17">
        <f>E3299-F3299</f>
        <v>317.1700000000001</v>
      </c>
      <c r="K3299" s="9"/>
      <c r="L3299" s="9"/>
      <c r="M3299" s="9"/>
    </row>
    <row r="3300" spans="1:13" ht="12.75">
      <c r="A3300" s="1" t="s">
        <v>13</v>
      </c>
      <c r="B3300" s="5" t="s">
        <v>14</v>
      </c>
      <c r="C3300" s="5" t="s">
        <v>131</v>
      </c>
      <c r="D3300" s="5" t="s">
        <v>24</v>
      </c>
      <c r="E3300" s="16">
        <v>50.34</v>
      </c>
      <c r="F3300" s="16">
        <v>60.08</v>
      </c>
      <c r="G3300" s="8"/>
      <c r="H3300" s="9"/>
      <c r="I3300" s="9"/>
      <c r="J3300" s="17">
        <f>E3300-F3300</f>
        <v>-9.739999999999995</v>
      </c>
      <c r="K3300" s="9"/>
      <c r="L3300" s="9"/>
      <c r="M3300" s="9"/>
    </row>
    <row r="3301" spans="1:13" ht="12.75">
      <c r="A3301" s="1" t="s">
        <v>13</v>
      </c>
      <c r="B3301" s="5" t="s">
        <v>14</v>
      </c>
      <c r="C3301" s="5" t="s">
        <v>131</v>
      </c>
      <c r="D3301" s="5" t="s">
        <v>25</v>
      </c>
      <c r="E3301" s="16">
        <v>47721.6</v>
      </c>
      <c r="F3301" s="16">
        <v>46347.59</v>
      </c>
      <c r="G3301" s="8"/>
      <c r="H3301" s="9"/>
      <c r="I3301" s="9"/>
      <c r="J3301" s="17">
        <f>E3301-F3301</f>
        <v>1374.010000000002</v>
      </c>
      <c r="K3301" s="9"/>
      <c r="L3301" s="9"/>
      <c r="M3301" s="9"/>
    </row>
    <row r="3302" spans="1:13" ht="12.75">
      <c r="A3302" s="1" t="s">
        <v>13</v>
      </c>
      <c r="B3302" s="5" t="s">
        <v>14</v>
      </c>
      <c r="C3302" s="5" t="s">
        <v>131</v>
      </c>
      <c r="D3302" s="10" t="s">
        <v>26</v>
      </c>
      <c r="E3302" s="11">
        <v>39675.72</v>
      </c>
      <c r="F3302" s="11">
        <v>38755.78</v>
      </c>
      <c r="G3302" s="8">
        <v>142700</v>
      </c>
      <c r="H3302" s="9"/>
      <c r="I3302" s="9"/>
      <c r="J3302" s="17">
        <f>E3302-F3302</f>
        <v>919.9400000000023</v>
      </c>
      <c r="K3302" s="9"/>
      <c r="L3302" s="9"/>
      <c r="M3302" s="9"/>
    </row>
    <row r="3303" spans="1:13" ht="12.75">
      <c r="A3303" s="1" t="s">
        <v>13</v>
      </c>
      <c r="B3303" s="5" t="s">
        <v>14</v>
      </c>
      <c r="C3303" s="18" t="s">
        <v>131</v>
      </c>
      <c r="D3303" s="18" t="s">
        <v>28</v>
      </c>
      <c r="E3303" s="19">
        <v>33188.76</v>
      </c>
      <c r="F3303" s="19">
        <v>32622.36</v>
      </c>
      <c r="G3303" s="8"/>
      <c r="H3303" s="9"/>
      <c r="I3303" s="9"/>
      <c r="J3303" s="17">
        <f>E3303-F3303</f>
        <v>566.4000000000015</v>
      </c>
      <c r="K3303" s="9"/>
      <c r="L3303" s="9"/>
      <c r="M3303" s="9"/>
    </row>
    <row r="3304" spans="1:13" ht="12.75">
      <c r="A3304" s="1" t="s">
        <v>13</v>
      </c>
      <c r="B3304" s="5" t="s">
        <v>14</v>
      </c>
      <c r="C3304" s="5" t="s">
        <v>131</v>
      </c>
      <c r="D3304" s="5" t="s">
        <v>54</v>
      </c>
      <c r="E3304" s="16">
        <v>16946.52</v>
      </c>
      <c r="F3304" s="16">
        <v>16308.74</v>
      </c>
      <c r="G3304" s="8"/>
      <c r="H3304" s="9"/>
      <c r="I3304" s="9"/>
      <c r="J3304" s="17">
        <f>E3304-F3304</f>
        <v>637.7800000000007</v>
      </c>
      <c r="K3304" s="9"/>
      <c r="L3304" s="9"/>
      <c r="M3304" s="9"/>
    </row>
    <row r="3305" spans="1:13" ht="12.75">
      <c r="A3305" s="1" t="s">
        <v>13</v>
      </c>
      <c r="B3305" s="5" t="s">
        <v>14</v>
      </c>
      <c r="C3305" s="5" t="s">
        <v>131</v>
      </c>
      <c r="D3305" s="5" t="s">
        <v>29</v>
      </c>
      <c r="E3305" s="16">
        <v>1065.36</v>
      </c>
      <c r="F3305" s="16">
        <v>1035.86</v>
      </c>
      <c r="G3305" s="8"/>
      <c r="H3305" s="9"/>
      <c r="I3305" s="9"/>
      <c r="J3305" s="17">
        <f>E3305-F3305</f>
        <v>29.5</v>
      </c>
      <c r="K3305" s="9"/>
      <c r="L3305" s="9"/>
      <c r="M3305" s="9"/>
    </row>
    <row r="3306" spans="1:13" ht="12.75">
      <c r="A3306" s="1" t="s">
        <v>13</v>
      </c>
      <c r="B3306" s="5" t="s">
        <v>14</v>
      </c>
      <c r="C3306" s="5" t="s">
        <v>131</v>
      </c>
      <c r="D3306" s="5" t="s">
        <v>30</v>
      </c>
      <c r="E3306" s="16">
        <v>27818.12</v>
      </c>
      <c r="F3306" s="16">
        <v>25225.05</v>
      </c>
      <c r="G3306" s="8"/>
      <c r="H3306" s="9"/>
      <c r="I3306" s="9"/>
      <c r="J3306" s="17">
        <f>E3306-F3306</f>
        <v>2593.0699999999997</v>
      </c>
      <c r="K3306" s="9">
        <f>104.68*12</f>
        <v>1256.16</v>
      </c>
      <c r="L3306" s="9"/>
      <c r="M3306" s="9"/>
    </row>
    <row r="3307" spans="1:13" ht="12.75">
      <c r="A3307" s="1" t="s">
        <v>13</v>
      </c>
      <c r="B3307" s="5" t="s">
        <v>14</v>
      </c>
      <c r="C3307" s="5" t="s">
        <v>131</v>
      </c>
      <c r="D3307" s="5" t="s">
        <v>31</v>
      </c>
      <c r="E3307" s="16">
        <v>385995.48</v>
      </c>
      <c r="F3307" s="16">
        <v>376261.33</v>
      </c>
      <c r="G3307" s="8"/>
      <c r="H3307" s="9"/>
      <c r="I3307" s="9"/>
      <c r="J3307" s="17">
        <f>E3307-F3307</f>
        <v>9734.149999999965</v>
      </c>
      <c r="K3307" s="9"/>
      <c r="L3307" s="9"/>
      <c r="M3307" s="9"/>
    </row>
    <row r="3308" spans="1:13" ht="12.75">
      <c r="A3308" s="1" t="s">
        <v>13</v>
      </c>
      <c r="B3308" s="5" t="s">
        <v>14</v>
      </c>
      <c r="C3308" s="5" t="s">
        <v>131</v>
      </c>
      <c r="D3308" s="5" t="s">
        <v>33</v>
      </c>
      <c r="E3308" s="16">
        <v>2916.72</v>
      </c>
      <c r="F3308" s="16">
        <v>2845.86</v>
      </c>
      <c r="G3308" s="8"/>
      <c r="H3308" s="9"/>
      <c r="I3308" s="9"/>
      <c r="J3308" s="17">
        <f>E3308-F3308</f>
        <v>70.85999999999967</v>
      </c>
      <c r="K3308" s="9"/>
      <c r="L3308" s="9"/>
      <c r="M3308" s="9"/>
    </row>
    <row r="3309" spans="1:13" ht="12.75">
      <c r="A3309" s="1" t="s">
        <v>13</v>
      </c>
      <c r="B3309" s="5" t="s">
        <v>14</v>
      </c>
      <c r="C3309" s="5" t="s">
        <v>131</v>
      </c>
      <c r="D3309" s="5" t="s">
        <v>37</v>
      </c>
      <c r="E3309" s="16">
        <v>650603.76</v>
      </c>
      <c r="F3309" s="16">
        <v>628975.81</v>
      </c>
      <c r="G3309" s="8"/>
      <c r="H3309" s="9"/>
      <c r="I3309" s="9"/>
      <c r="J3309" s="17">
        <f>E3309-F3309</f>
        <v>21627.949999999953</v>
      </c>
      <c r="K3309" s="9"/>
      <c r="L3309" s="9"/>
      <c r="M3309" s="9"/>
    </row>
    <row r="3310" spans="2:13" ht="12.75">
      <c r="B3310" s="5"/>
      <c r="C3310" s="5"/>
      <c r="D3310" s="10" t="s">
        <v>38</v>
      </c>
      <c r="E3310" s="11">
        <f>E3291+E3292+E3293+E3294+E3295+E3296+E3298+E3299+E3300+E3301+E3304+E3308</f>
        <v>115760.09999999999</v>
      </c>
      <c r="F3310" s="11">
        <f>F3291+F3292+F3293+F3294+F3295+F3296+F3298+F3299+F3300+F3301+F3304+F3308</f>
        <v>112369.71</v>
      </c>
      <c r="G3310" s="8"/>
      <c r="H3310" s="9"/>
      <c r="I3310" s="9"/>
      <c r="J3310" s="17">
        <f>E3310-F3310</f>
        <v>3390.389999999985</v>
      </c>
      <c r="K3310" s="9"/>
      <c r="L3310" s="9"/>
      <c r="M3310" s="9"/>
    </row>
    <row r="3311" spans="2:13" ht="12.75">
      <c r="B3311" s="5"/>
      <c r="C3311" s="5"/>
      <c r="D3311" s="10" t="s">
        <v>51</v>
      </c>
      <c r="E3311" s="11">
        <f>E3310+E3303+E3302</f>
        <v>188624.58</v>
      </c>
      <c r="F3311" s="11">
        <f>F3310+F3303+F3302</f>
        <v>183747.85</v>
      </c>
      <c r="G3311" s="8"/>
      <c r="H3311" s="9"/>
      <c r="I3311" s="9"/>
      <c r="J3311" s="17">
        <f>E3311-F3311</f>
        <v>4876.729999999981</v>
      </c>
      <c r="K3311" s="9"/>
      <c r="L3311" s="9"/>
      <c r="M3311" s="9"/>
    </row>
    <row r="3312" spans="1:13" ht="12.75">
      <c r="A3312" s="1" t="s">
        <v>13</v>
      </c>
      <c r="B3312" s="5" t="s">
        <v>14</v>
      </c>
      <c r="C3312" s="5" t="s">
        <v>85</v>
      </c>
      <c r="D3312" s="5" t="s">
        <v>16</v>
      </c>
      <c r="E3312" s="16">
        <v>20070.54</v>
      </c>
      <c r="F3312" s="16">
        <v>18544.67</v>
      </c>
      <c r="G3312" s="8"/>
      <c r="H3312" s="9"/>
      <c r="I3312" s="9"/>
      <c r="J3312" s="17">
        <f>E3312-F3312</f>
        <v>1525.8700000000026</v>
      </c>
      <c r="K3312" s="9"/>
      <c r="L3312" s="9"/>
      <c r="M3312" s="9"/>
    </row>
    <row r="3313" spans="1:13" ht="12.75">
      <c r="A3313" s="1" t="s">
        <v>13</v>
      </c>
      <c r="B3313" s="5" t="s">
        <v>14</v>
      </c>
      <c r="C3313" s="5" t="s">
        <v>85</v>
      </c>
      <c r="D3313" s="5" t="s">
        <v>49</v>
      </c>
      <c r="E3313" s="16">
        <v>1967.7</v>
      </c>
      <c r="F3313" s="16">
        <v>1830.28</v>
      </c>
      <c r="G3313" s="8"/>
      <c r="H3313" s="9"/>
      <c r="I3313" s="9"/>
      <c r="J3313" s="17">
        <f>E3313-F3313</f>
        <v>137.42000000000007</v>
      </c>
      <c r="K3313" s="9"/>
      <c r="L3313" s="9"/>
      <c r="M3313" s="9"/>
    </row>
    <row r="3314" spans="1:13" ht="12.75">
      <c r="A3314" s="1" t="s">
        <v>13</v>
      </c>
      <c r="B3314" s="5" t="s">
        <v>14</v>
      </c>
      <c r="C3314" s="5" t="s">
        <v>85</v>
      </c>
      <c r="D3314" s="5" t="s">
        <v>50</v>
      </c>
      <c r="E3314" s="16">
        <v>2755.32</v>
      </c>
      <c r="F3314" s="16">
        <v>2567.38</v>
      </c>
      <c r="G3314" s="8"/>
      <c r="H3314" s="9"/>
      <c r="I3314" s="9"/>
      <c r="J3314" s="17">
        <f>E3314-F3314</f>
        <v>187.94000000000005</v>
      </c>
      <c r="K3314" s="9"/>
      <c r="L3314" s="9"/>
      <c r="M3314" s="9"/>
    </row>
    <row r="3315" spans="1:13" ht="12.75">
      <c r="A3315" s="1" t="s">
        <v>13</v>
      </c>
      <c r="B3315" s="5" t="s">
        <v>14</v>
      </c>
      <c r="C3315" s="5" t="s">
        <v>85</v>
      </c>
      <c r="D3315" s="5" t="s">
        <v>17</v>
      </c>
      <c r="E3315" s="16">
        <v>5565.66</v>
      </c>
      <c r="F3315" s="16">
        <v>5152.07</v>
      </c>
      <c r="G3315" s="8"/>
      <c r="H3315" s="9"/>
      <c r="I3315" s="9"/>
      <c r="J3315" s="17">
        <f>E3315-F3315</f>
        <v>413.59000000000015</v>
      </c>
      <c r="K3315" s="9"/>
      <c r="L3315" s="9"/>
      <c r="M3315" s="9"/>
    </row>
    <row r="3316" spans="1:13" ht="12.75">
      <c r="A3316" s="1" t="s">
        <v>13</v>
      </c>
      <c r="B3316" s="5" t="s">
        <v>14</v>
      </c>
      <c r="C3316" s="5" t="s">
        <v>85</v>
      </c>
      <c r="D3316" s="5" t="s">
        <v>18</v>
      </c>
      <c r="E3316" s="16">
        <v>5453.28</v>
      </c>
      <c r="F3316" s="16">
        <v>5069.85</v>
      </c>
      <c r="G3316" s="8"/>
      <c r="H3316" s="9"/>
      <c r="I3316" s="9"/>
      <c r="J3316" s="17">
        <f>E3316-F3316</f>
        <v>383.4299999999994</v>
      </c>
      <c r="K3316" s="9"/>
      <c r="L3316" s="9"/>
      <c r="M3316" s="9"/>
    </row>
    <row r="3317" spans="1:13" ht="12.75">
      <c r="A3317" s="1" t="s">
        <v>13</v>
      </c>
      <c r="B3317" s="5" t="s">
        <v>14</v>
      </c>
      <c r="C3317" s="5" t="s">
        <v>85</v>
      </c>
      <c r="D3317" s="5" t="s">
        <v>19</v>
      </c>
      <c r="E3317" s="16">
        <v>2755.32</v>
      </c>
      <c r="F3317" s="16">
        <v>2590.49</v>
      </c>
      <c r="G3317" s="8"/>
      <c r="H3317" s="9"/>
      <c r="I3317" s="9"/>
      <c r="J3317" s="17">
        <f>E3317-F3317</f>
        <v>164.83000000000038</v>
      </c>
      <c r="K3317" s="9"/>
      <c r="L3317" s="9"/>
      <c r="M3317" s="9"/>
    </row>
    <row r="3318" spans="1:13" ht="12.75">
      <c r="A3318" s="1" t="s">
        <v>13</v>
      </c>
      <c r="B3318" s="5" t="s">
        <v>14</v>
      </c>
      <c r="C3318" s="5" t="s">
        <v>85</v>
      </c>
      <c r="D3318" s="5" t="s">
        <v>21</v>
      </c>
      <c r="E3318" s="16">
        <v>57141.52</v>
      </c>
      <c r="F3318" s="16">
        <v>55277.11</v>
      </c>
      <c r="G3318" s="8"/>
      <c r="H3318" s="9"/>
      <c r="I3318" s="9"/>
      <c r="J3318" s="17">
        <f>E3318-F3318</f>
        <v>1864.4099999999962</v>
      </c>
      <c r="K3318" s="9">
        <f>K3327</f>
        <v>1516.56</v>
      </c>
      <c r="L3318" s="9"/>
      <c r="M3318" s="9"/>
    </row>
    <row r="3319" spans="1:13" ht="12.75">
      <c r="A3319" s="1" t="s">
        <v>13</v>
      </c>
      <c r="B3319" s="5" t="s">
        <v>14</v>
      </c>
      <c r="C3319" s="5" t="s">
        <v>85</v>
      </c>
      <c r="D3319" s="5" t="s">
        <v>22</v>
      </c>
      <c r="E3319" s="16">
        <v>2754.66</v>
      </c>
      <c r="F3319" s="16">
        <v>2520.92</v>
      </c>
      <c r="G3319" s="8"/>
      <c r="H3319" s="9"/>
      <c r="I3319" s="9"/>
      <c r="J3319" s="17">
        <f>E3319-F3319</f>
        <v>233.73999999999978</v>
      </c>
      <c r="K3319" s="9"/>
      <c r="L3319" s="9"/>
      <c r="M3319" s="9"/>
    </row>
    <row r="3320" spans="1:13" ht="12.75">
      <c r="A3320" s="1" t="s">
        <v>13</v>
      </c>
      <c r="B3320" s="5" t="s">
        <v>14</v>
      </c>
      <c r="C3320" s="5" t="s">
        <v>85</v>
      </c>
      <c r="D3320" s="5" t="s">
        <v>23</v>
      </c>
      <c r="E3320" s="16">
        <v>12481.14</v>
      </c>
      <c r="F3320" s="16">
        <v>11544.53</v>
      </c>
      <c r="G3320" s="8"/>
      <c r="H3320" s="9"/>
      <c r="I3320" s="9"/>
      <c r="J3320" s="17">
        <f>E3320-F3320</f>
        <v>936.6099999999988</v>
      </c>
      <c r="K3320" s="9"/>
      <c r="L3320" s="9"/>
      <c r="M3320" s="9"/>
    </row>
    <row r="3321" spans="1:13" ht="12.75">
      <c r="A3321" s="1" t="s">
        <v>13</v>
      </c>
      <c r="B3321" s="5" t="s">
        <v>14</v>
      </c>
      <c r="C3321" s="5" t="s">
        <v>85</v>
      </c>
      <c r="D3321" s="5" t="s">
        <v>24</v>
      </c>
      <c r="E3321" s="16">
        <v>56.34</v>
      </c>
      <c r="F3321" s="16">
        <v>64.32</v>
      </c>
      <c r="G3321" s="8"/>
      <c r="H3321" s="9"/>
      <c r="I3321" s="9"/>
      <c r="J3321" s="17">
        <f>E3321-F3321</f>
        <v>-7.97999999999999</v>
      </c>
      <c r="K3321" s="9"/>
      <c r="L3321" s="9"/>
      <c r="M3321" s="9"/>
    </row>
    <row r="3322" spans="1:13" ht="12.75">
      <c r="A3322" s="1" t="s">
        <v>13</v>
      </c>
      <c r="B3322" s="5" t="s">
        <v>14</v>
      </c>
      <c r="C3322" s="5" t="s">
        <v>85</v>
      </c>
      <c r="D3322" s="5" t="s">
        <v>25</v>
      </c>
      <c r="E3322" s="16">
        <v>53352.96</v>
      </c>
      <c r="F3322" s="16">
        <v>49329.14</v>
      </c>
      <c r="G3322" s="8"/>
      <c r="H3322" s="9"/>
      <c r="I3322" s="9"/>
      <c r="J3322" s="17">
        <f>E3322-F3322</f>
        <v>4023.8199999999997</v>
      </c>
      <c r="K3322" s="9"/>
      <c r="L3322" s="9"/>
      <c r="M3322" s="9"/>
    </row>
    <row r="3323" spans="1:13" ht="12.75">
      <c r="A3323" s="1" t="s">
        <v>13</v>
      </c>
      <c r="B3323" s="5" t="s">
        <v>14</v>
      </c>
      <c r="C3323" s="5" t="s">
        <v>85</v>
      </c>
      <c r="D3323" s="10" t="s">
        <v>26</v>
      </c>
      <c r="E3323" s="11">
        <v>44357.52</v>
      </c>
      <c r="F3323" s="11">
        <v>41254.36</v>
      </c>
      <c r="G3323" s="8">
        <v>13900</v>
      </c>
      <c r="H3323" s="9"/>
      <c r="I3323" s="9"/>
      <c r="J3323" s="17">
        <f>E3323-F3323</f>
        <v>3103.159999999996</v>
      </c>
      <c r="K3323" s="9"/>
      <c r="L3323" s="9"/>
      <c r="M3323" s="9"/>
    </row>
    <row r="3324" spans="1:13" ht="12.75">
      <c r="A3324" s="1" t="s">
        <v>13</v>
      </c>
      <c r="B3324" s="5" t="s">
        <v>14</v>
      </c>
      <c r="C3324" s="18" t="s">
        <v>85</v>
      </c>
      <c r="D3324" s="18" t="s">
        <v>28</v>
      </c>
      <c r="E3324" s="19">
        <v>37105.2</v>
      </c>
      <c r="F3324" s="19">
        <v>34730.53</v>
      </c>
      <c r="G3324" s="8"/>
      <c r="H3324" s="9"/>
      <c r="I3324" s="9"/>
      <c r="J3324" s="17">
        <f>E3324-F3324</f>
        <v>2374.6699999999983</v>
      </c>
      <c r="K3324" s="9"/>
      <c r="L3324" s="9"/>
      <c r="M3324" s="9"/>
    </row>
    <row r="3325" spans="1:13" ht="12.75">
      <c r="A3325" s="1" t="s">
        <v>13</v>
      </c>
      <c r="B3325" s="5" t="s">
        <v>14</v>
      </c>
      <c r="C3325" s="5" t="s">
        <v>85</v>
      </c>
      <c r="D3325" s="5" t="s">
        <v>54</v>
      </c>
      <c r="E3325" s="16">
        <v>18946.44</v>
      </c>
      <c r="F3325" s="16">
        <v>17354.43</v>
      </c>
      <c r="G3325" s="8"/>
      <c r="H3325" s="9"/>
      <c r="I3325" s="9"/>
      <c r="J3325" s="17">
        <f>E3325-F3325</f>
        <v>1592.0099999999984</v>
      </c>
      <c r="K3325" s="9"/>
      <c r="L3325" s="9"/>
      <c r="M3325" s="9"/>
    </row>
    <row r="3326" spans="1:13" ht="12.75">
      <c r="A3326" s="1" t="s">
        <v>13</v>
      </c>
      <c r="B3326" s="5" t="s">
        <v>14</v>
      </c>
      <c r="C3326" s="5" t="s">
        <v>85</v>
      </c>
      <c r="D3326" s="5" t="s">
        <v>29</v>
      </c>
      <c r="E3326" s="16">
        <v>469.86</v>
      </c>
      <c r="F3326" s="16">
        <v>434.96</v>
      </c>
      <c r="G3326" s="8"/>
      <c r="H3326" s="9"/>
      <c r="I3326" s="9"/>
      <c r="J3326" s="17">
        <f>E3326-F3326</f>
        <v>34.900000000000034</v>
      </c>
      <c r="K3326" s="9"/>
      <c r="L3326" s="9"/>
      <c r="M3326" s="9"/>
    </row>
    <row r="3327" spans="1:13" ht="12.75">
      <c r="A3327" s="1" t="s">
        <v>13</v>
      </c>
      <c r="B3327" s="5" t="s">
        <v>14</v>
      </c>
      <c r="C3327" s="5" t="s">
        <v>85</v>
      </c>
      <c r="D3327" s="5" t="s">
        <v>30</v>
      </c>
      <c r="E3327" s="16">
        <v>33749.04</v>
      </c>
      <c r="F3327" s="16">
        <v>32652.18</v>
      </c>
      <c r="G3327" s="8"/>
      <c r="H3327" s="9"/>
      <c r="I3327" s="9"/>
      <c r="J3327" s="17">
        <f>E3327-F3327</f>
        <v>1096.8600000000006</v>
      </c>
      <c r="K3327" s="9">
        <f>126.38*12</f>
        <v>1516.56</v>
      </c>
      <c r="L3327" s="9"/>
      <c r="M3327" s="9"/>
    </row>
    <row r="3328" spans="1:13" ht="12.75">
      <c r="A3328" s="1" t="s">
        <v>13</v>
      </c>
      <c r="B3328" s="5" t="s">
        <v>14</v>
      </c>
      <c r="C3328" s="5" t="s">
        <v>85</v>
      </c>
      <c r="D3328" s="5" t="s">
        <v>31</v>
      </c>
      <c r="E3328" s="16">
        <v>431544.6</v>
      </c>
      <c r="F3328" s="16">
        <v>400500.56</v>
      </c>
      <c r="G3328" s="8"/>
      <c r="H3328" s="9"/>
      <c r="I3328" s="9"/>
      <c r="J3328" s="17">
        <f>E3328-F3328</f>
        <v>31044.03999999998</v>
      </c>
      <c r="K3328" s="9"/>
      <c r="L3328" s="9"/>
      <c r="M3328" s="9"/>
    </row>
    <row r="3329" spans="1:13" ht="12.75">
      <c r="A3329" s="1" t="s">
        <v>13</v>
      </c>
      <c r="B3329" s="5" t="s">
        <v>14</v>
      </c>
      <c r="C3329" s="5" t="s">
        <v>85</v>
      </c>
      <c r="D3329" s="5" t="s">
        <v>33</v>
      </c>
      <c r="E3329" s="16">
        <v>3260.82</v>
      </c>
      <c r="F3329" s="16">
        <v>3029.15</v>
      </c>
      <c r="G3329" s="8"/>
      <c r="H3329" s="9"/>
      <c r="I3329" s="9"/>
      <c r="J3329" s="17">
        <f>E3329-F3329</f>
        <v>231.67000000000007</v>
      </c>
      <c r="K3329" s="9"/>
      <c r="L3329" s="9"/>
      <c r="M3329" s="9"/>
    </row>
    <row r="3330" spans="1:13" ht="12.75">
      <c r="A3330" s="1" t="s">
        <v>13</v>
      </c>
      <c r="B3330" s="5" t="s">
        <v>14</v>
      </c>
      <c r="C3330" s="5" t="s">
        <v>85</v>
      </c>
      <c r="D3330" s="5" t="s">
        <v>37</v>
      </c>
      <c r="E3330" s="16">
        <v>733787.92</v>
      </c>
      <c r="F3330" s="16">
        <v>684446.93</v>
      </c>
      <c r="G3330" s="8"/>
      <c r="H3330" s="9"/>
      <c r="I3330" s="9"/>
      <c r="J3330" s="17">
        <f>E3330-F3330</f>
        <v>49340.98999999999</v>
      </c>
      <c r="K3330" s="9"/>
      <c r="L3330" s="9"/>
      <c r="M3330" s="9"/>
    </row>
    <row r="3331" spans="2:13" ht="12.75">
      <c r="B3331" s="5"/>
      <c r="C3331" s="5"/>
      <c r="D3331" s="10" t="s">
        <v>38</v>
      </c>
      <c r="E3331" s="11">
        <f>E3312+E3313+E3314+E3315+E3316+E3317+E3319+E3320+E3321+E3322+E3325+E3329</f>
        <v>129420.18</v>
      </c>
      <c r="F3331" s="11">
        <f>F3312+F3313+F3314+F3315+F3316+F3317+F3319+F3320+F3321+F3322+F3325+F3329</f>
        <v>119597.22999999998</v>
      </c>
      <c r="G3331" s="8"/>
      <c r="H3331" s="9"/>
      <c r="I3331" s="9"/>
      <c r="J3331" s="17">
        <f>E3331-F3331</f>
        <v>9822.950000000012</v>
      </c>
      <c r="K3331" s="9"/>
      <c r="L3331" s="9"/>
      <c r="M3331" s="9"/>
    </row>
    <row r="3332" spans="2:13" ht="12.75">
      <c r="B3332" s="5"/>
      <c r="C3332" s="5"/>
      <c r="D3332" s="10" t="s">
        <v>51</v>
      </c>
      <c r="E3332" s="11">
        <f>E3331+E3324+E3323</f>
        <v>210882.9</v>
      </c>
      <c r="F3332" s="11">
        <f>F3331+F3324+F3323</f>
        <v>195582.12</v>
      </c>
      <c r="G3332" s="8"/>
      <c r="H3332" s="9"/>
      <c r="I3332" s="9"/>
      <c r="J3332" s="17">
        <f>E3332-F3332</f>
        <v>15300.779999999999</v>
      </c>
      <c r="K3332" s="9"/>
      <c r="L3332" s="9"/>
      <c r="M3332" s="9"/>
    </row>
    <row r="3333" spans="1:13" ht="12.75">
      <c r="A3333" s="1" t="s">
        <v>13</v>
      </c>
      <c r="B3333" s="5" t="s">
        <v>14</v>
      </c>
      <c r="C3333" s="5" t="s">
        <v>132</v>
      </c>
      <c r="D3333" s="5" t="s">
        <v>16</v>
      </c>
      <c r="E3333" s="16">
        <v>19689.24</v>
      </c>
      <c r="F3333" s="16">
        <v>19586.25</v>
      </c>
      <c r="G3333" s="8"/>
      <c r="H3333" s="9"/>
      <c r="I3333" s="9"/>
      <c r="J3333" s="17">
        <f>E3333-F3333</f>
        <v>102.9900000000016</v>
      </c>
      <c r="K3333" s="9"/>
      <c r="L3333" s="9"/>
      <c r="M3333" s="9"/>
    </row>
    <row r="3334" spans="1:13" ht="12.75">
      <c r="A3334" s="1" t="s">
        <v>13</v>
      </c>
      <c r="B3334" s="5" t="s">
        <v>14</v>
      </c>
      <c r="C3334" s="5" t="s">
        <v>132</v>
      </c>
      <c r="D3334" s="5" t="s">
        <v>49</v>
      </c>
      <c r="E3334" s="16">
        <v>1930.26</v>
      </c>
      <c r="F3334" s="16">
        <v>1931.59</v>
      </c>
      <c r="G3334" s="8"/>
      <c r="H3334" s="9"/>
      <c r="I3334" s="9"/>
      <c r="J3334" s="17">
        <f>E3334-F3334</f>
        <v>-1.3299999999999272</v>
      </c>
      <c r="K3334" s="9"/>
      <c r="L3334" s="9"/>
      <c r="M3334" s="9"/>
    </row>
    <row r="3335" spans="1:13" ht="12.75">
      <c r="A3335" s="1" t="s">
        <v>13</v>
      </c>
      <c r="B3335" s="5" t="s">
        <v>14</v>
      </c>
      <c r="C3335" s="5" t="s">
        <v>132</v>
      </c>
      <c r="D3335" s="5" t="s">
        <v>50</v>
      </c>
      <c r="E3335" s="16">
        <v>2703</v>
      </c>
      <c r="F3335" s="16">
        <v>2708.97</v>
      </c>
      <c r="G3335" s="8"/>
      <c r="H3335" s="9"/>
      <c r="I3335" s="9"/>
      <c r="J3335" s="17">
        <f>E3335-F3335</f>
        <v>-5.9699999999998</v>
      </c>
      <c r="K3335" s="9"/>
      <c r="L3335" s="9"/>
      <c r="M3335" s="9"/>
    </row>
    <row r="3336" spans="1:13" ht="12.75">
      <c r="A3336" s="1" t="s">
        <v>13</v>
      </c>
      <c r="B3336" s="5" t="s">
        <v>14</v>
      </c>
      <c r="C3336" s="5" t="s">
        <v>132</v>
      </c>
      <c r="D3336" s="5" t="s">
        <v>17</v>
      </c>
      <c r="E3336" s="16">
        <v>5460.06</v>
      </c>
      <c r="F3336" s="16">
        <v>5440.33</v>
      </c>
      <c r="G3336" s="8"/>
      <c r="H3336" s="9"/>
      <c r="I3336" s="9"/>
      <c r="J3336" s="17">
        <f>E3336-F3336</f>
        <v>19.730000000000473</v>
      </c>
      <c r="K3336" s="9"/>
      <c r="L3336" s="9"/>
      <c r="M3336" s="9"/>
    </row>
    <row r="3337" spans="1:13" ht="12.75">
      <c r="A3337" s="1" t="s">
        <v>13</v>
      </c>
      <c r="B3337" s="5" t="s">
        <v>14</v>
      </c>
      <c r="C3337" s="5" t="s">
        <v>132</v>
      </c>
      <c r="D3337" s="5" t="s">
        <v>18</v>
      </c>
      <c r="E3337" s="16">
        <v>5349.72</v>
      </c>
      <c r="F3337" s="16">
        <v>5350.78</v>
      </c>
      <c r="G3337" s="8"/>
      <c r="H3337" s="9"/>
      <c r="I3337" s="9"/>
      <c r="J3337" s="17">
        <f>E3337-F3337</f>
        <v>-1.0599999999994907</v>
      </c>
      <c r="K3337" s="9"/>
      <c r="L3337" s="9"/>
      <c r="M3337" s="9"/>
    </row>
    <row r="3338" spans="1:13" ht="12.75">
      <c r="A3338" s="1" t="s">
        <v>13</v>
      </c>
      <c r="B3338" s="5" t="s">
        <v>14</v>
      </c>
      <c r="C3338" s="5" t="s">
        <v>132</v>
      </c>
      <c r="D3338" s="5" t="s">
        <v>19</v>
      </c>
      <c r="E3338" s="16">
        <v>2703</v>
      </c>
      <c r="F3338" s="16">
        <v>2730.57</v>
      </c>
      <c r="G3338" s="8"/>
      <c r="H3338" s="9"/>
      <c r="I3338" s="9"/>
      <c r="J3338" s="17">
        <f>E3338-F3338</f>
        <v>-27.570000000000164</v>
      </c>
      <c r="K3338" s="9"/>
      <c r="L3338" s="9"/>
      <c r="M3338" s="9"/>
    </row>
    <row r="3339" spans="1:13" ht="12.75">
      <c r="A3339" s="1" t="s">
        <v>13</v>
      </c>
      <c r="B3339" s="5" t="s">
        <v>14</v>
      </c>
      <c r="C3339" s="5" t="s">
        <v>132</v>
      </c>
      <c r="D3339" s="5" t="s">
        <v>21</v>
      </c>
      <c r="E3339" s="16">
        <v>70881.26</v>
      </c>
      <c r="F3339" s="16">
        <v>68295.23</v>
      </c>
      <c r="G3339" s="8"/>
      <c r="H3339" s="9"/>
      <c r="I3339" s="9"/>
      <c r="J3339" s="17">
        <f>E3339-F3339</f>
        <v>2586.029999999999</v>
      </c>
      <c r="K3339" s="9">
        <f>K3348</f>
        <v>1655.6399999999999</v>
      </c>
      <c r="L3339" s="9"/>
      <c r="M3339" s="9"/>
    </row>
    <row r="3340" spans="1:13" ht="12.75">
      <c r="A3340" s="1" t="s">
        <v>13</v>
      </c>
      <c r="B3340" s="5" t="s">
        <v>14</v>
      </c>
      <c r="C3340" s="5" t="s">
        <v>132</v>
      </c>
      <c r="D3340" s="5" t="s">
        <v>22</v>
      </c>
      <c r="E3340" s="16">
        <v>2702.46</v>
      </c>
      <c r="F3340" s="16">
        <v>2665.62</v>
      </c>
      <c r="G3340" s="8"/>
      <c r="H3340" s="9"/>
      <c r="I3340" s="9"/>
      <c r="J3340" s="17">
        <f>E3340-F3340</f>
        <v>36.840000000000146</v>
      </c>
      <c r="K3340" s="9"/>
      <c r="L3340" s="9"/>
      <c r="M3340" s="9"/>
    </row>
    <row r="3341" spans="1:13" ht="12.75">
      <c r="A3341" s="1" t="s">
        <v>13</v>
      </c>
      <c r="B3341" s="5" t="s">
        <v>14</v>
      </c>
      <c r="C3341" s="5" t="s">
        <v>132</v>
      </c>
      <c r="D3341" s="5" t="s">
        <v>23</v>
      </c>
      <c r="E3341" s="16">
        <v>12244.2</v>
      </c>
      <c r="F3341" s="16">
        <v>12191.6</v>
      </c>
      <c r="G3341" s="8"/>
      <c r="H3341" s="9"/>
      <c r="I3341" s="9"/>
      <c r="J3341" s="17">
        <f>E3341-F3341</f>
        <v>52.600000000000364</v>
      </c>
      <c r="K3341" s="9"/>
      <c r="L3341" s="9"/>
      <c r="M3341" s="9"/>
    </row>
    <row r="3342" spans="1:13" ht="12.75">
      <c r="A3342" s="1" t="s">
        <v>13</v>
      </c>
      <c r="B3342" s="5" t="s">
        <v>14</v>
      </c>
      <c r="C3342" s="5" t="s">
        <v>132</v>
      </c>
      <c r="D3342" s="5" t="s">
        <v>24</v>
      </c>
      <c r="E3342" s="16">
        <v>55.2</v>
      </c>
      <c r="F3342" s="16">
        <v>66.29</v>
      </c>
      <c r="G3342" s="8"/>
      <c r="H3342" s="9"/>
      <c r="I3342" s="9"/>
      <c r="J3342" s="17">
        <f>E3342-F3342</f>
        <v>-11.090000000000003</v>
      </c>
      <c r="K3342" s="9"/>
      <c r="L3342" s="9"/>
      <c r="M3342" s="9"/>
    </row>
    <row r="3343" spans="1:13" ht="12.75">
      <c r="A3343" s="1" t="s">
        <v>13</v>
      </c>
      <c r="B3343" s="5" t="s">
        <v>14</v>
      </c>
      <c r="C3343" s="5" t="s">
        <v>132</v>
      </c>
      <c r="D3343" s="5" t="s">
        <v>25</v>
      </c>
      <c r="E3343" s="16">
        <v>52339.26</v>
      </c>
      <c r="F3343" s="16">
        <v>52095.78</v>
      </c>
      <c r="G3343" s="8"/>
      <c r="H3343" s="9"/>
      <c r="I3343" s="9"/>
      <c r="J3343" s="17">
        <f>E3343-F3343</f>
        <v>243.4800000000032</v>
      </c>
      <c r="K3343" s="9"/>
      <c r="L3343" s="9"/>
      <c r="M3343" s="9"/>
    </row>
    <row r="3344" spans="1:13" ht="12.75">
      <c r="A3344" s="1" t="s">
        <v>13</v>
      </c>
      <c r="B3344" s="5" t="s">
        <v>14</v>
      </c>
      <c r="C3344" s="5" t="s">
        <v>132</v>
      </c>
      <c r="D3344" s="10" t="s">
        <v>26</v>
      </c>
      <c r="E3344" s="11">
        <v>43514.94</v>
      </c>
      <c r="F3344" s="11">
        <v>43538.54</v>
      </c>
      <c r="G3344" s="8">
        <v>30800</v>
      </c>
      <c r="H3344" s="9"/>
      <c r="I3344" s="9"/>
      <c r="J3344" s="17">
        <f>E3344-F3344</f>
        <v>-23.599999999998545</v>
      </c>
      <c r="K3344" s="9"/>
      <c r="L3344" s="9"/>
      <c r="M3344" s="9"/>
    </row>
    <row r="3345" spans="1:13" ht="12.75">
      <c r="A3345" s="1" t="s">
        <v>13</v>
      </c>
      <c r="B3345" s="5" t="s">
        <v>14</v>
      </c>
      <c r="C3345" s="18" t="s">
        <v>132</v>
      </c>
      <c r="D3345" s="18" t="s">
        <v>28</v>
      </c>
      <c r="E3345" s="19">
        <v>36400.32</v>
      </c>
      <c r="F3345" s="19">
        <v>36626.47</v>
      </c>
      <c r="G3345" s="8"/>
      <c r="H3345" s="9"/>
      <c r="I3345" s="9"/>
      <c r="J3345" s="17">
        <f>E3345-F3345</f>
        <v>-226.15000000000146</v>
      </c>
      <c r="K3345" s="9"/>
      <c r="L3345" s="9"/>
      <c r="M3345" s="9"/>
    </row>
    <row r="3346" spans="1:13" ht="12.75">
      <c r="A3346" s="1" t="s">
        <v>13</v>
      </c>
      <c r="B3346" s="5" t="s">
        <v>14</v>
      </c>
      <c r="C3346" s="5" t="s">
        <v>132</v>
      </c>
      <c r="D3346" s="5" t="s">
        <v>54</v>
      </c>
      <c r="E3346" s="16">
        <v>18586.74</v>
      </c>
      <c r="F3346" s="16">
        <v>18348.08</v>
      </c>
      <c r="G3346" s="8"/>
      <c r="H3346" s="9"/>
      <c r="I3346" s="9"/>
      <c r="J3346" s="17">
        <f>E3346-F3346</f>
        <v>238.65999999999985</v>
      </c>
      <c r="K3346" s="9"/>
      <c r="L3346" s="9"/>
      <c r="M3346" s="9"/>
    </row>
    <row r="3347" spans="1:13" ht="12.75">
      <c r="A3347" s="1" t="s">
        <v>13</v>
      </c>
      <c r="B3347" s="5" t="s">
        <v>14</v>
      </c>
      <c r="C3347" s="5" t="s">
        <v>132</v>
      </c>
      <c r="D3347" s="5" t="s">
        <v>29</v>
      </c>
      <c r="E3347" s="16">
        <v>1067.16</v>
      </c>
      <c r="F3347" s="16">
        <v>1063.26</v>
      </c>
      <c r="G3347" s="8"/>
      <c r="H3347" s="9"/>
      <c r="I3347" s="9"/>
      <c r="J3347" s="17">
        <f>E3347-F3347</f>
        <v>3.900000000000091</v>
      </c>
      <c r="K3347" s="9"/>
      <c r="L3347" s="9"/>
      <c r="M3347" s="9"/>
    </row>
    <row r="3348" spans="1:13" ht="12.75">
      <c r="A3348" s="1" t="s">
        <v>13</v>
      </c>
      <c r="B3348" s="5" t="s">
        <v>14</v>
      </c>
      <c r="C3348" s="5" t="s">
        <v>132</v>
      </c>
      <c r="D3348" s="5" t="s">
        <v>30</v>
      </c>
      <c r="E3348" s="16">
        <v>41864.28</v>
      </c>
      <c r="F3348" s="16">
        <v>40341.16</v>
      </c>
      <c r="G3348" s="8"/>
      <c r="H3348" s="9"/>
      <c r="I3348" s="9"/>
      <c r="J3348" s="17">
        <f>E3348-F3348</f>
        <v>1523.1199999999953</v>
      </c>
      <c r="K3348" s="9">
        <f>137.97*12</f>
        <v>1655.6399999999999</v>
      </c>
      <c r="L3348" s="9"/>
      <c r="M3348" s="9"/>
    </row>
    <row r="3349" spans="1:13" ht="12.75">
      <c r="A3349" s="1" t="s">
        <v>13</v>
      </c>
      <c r="B3349" s="5" t="s">
        <v>14</v>
      </c>
      <c r="C3349" s="5" t="s">
        <v>132</v>
      </c>
      <c r="D3349" s="5" t="s">
        <v>31</v>
      </c>
      <c r="E3349" s="16">
        <v>423346.74</v>
      </c>
      <c r="F3349" s="16">
        <v>422779.71</v>
      </c>
      <c r="G3349" s="8"/>
      <c r="H3349" s="9"/>
      <c r="I3349" s="9"/>
      <c r="J3349" s="17">
        <f>E3349-F3349</f>
        <v>567.0299999999697</v>
      </c>
      <c r="K3349" s="9"/>
      <c r="L3349" s="9"/>
      <c r="M3349" s="9"/>
    </row>
    <row r="3350" spans="1:13" ht="12.75">
      <c r="A3350" s="1" t="s">
        <v>13</v>
      </c>
      <c r="B3350" s="5" t="s">
        <v>14</v>
      </c>
      <c r="C3350" s="5" t="s">
        <v>132</v>
      </c>
      <c r="D3350" s="5" t="s">
        <v>33</v>
      </c>
      <c r="E3350" s="16">
        <v>3198.78</v>
      </c>
      <c r="F3350" s="16">
        <v>3197.19</v>
      </c>
      <c r="G3350" s="8"/>
      <c r="H3350" s="9"/>
      <c r="I3350" s="9"/>
      <c r="J3350" s="17">
        <f>E3350-F3350</f>
        <v>1.5900000000001455</v>
      </c>
      <c r="K3350" s="9"/>
      <c r="L3350" s="9"/>
      <c r="M3350" s="9"/>
    </row>
    <row r="3351" spans="1:13" ht="12.75">
      <c r="A3351" s="1" t="s">
        <v>13</v>
      </c>
      <c r="B3351" s="5" t="s">
        <v>14</v>
      </c>
      <c r="C3351" s="5" t="s">
        <v>132</v>
      </c>
      <c r="D3351" s="5" t="s">
        <v>37</v>
      </c>
      <c r="E3351" s="16">
        <v>744036.62</v>
      </c>
      <c r="F3351" s="16">
        <v>738957.42</v>
      </c>
      <c r="G3351" s="8"/>
      <c r="H3351" s="9"/>
      <c r="I3351" s="9"/>
      <c r="J3351" s="17">
        <f>E3351-F3351</f>
        <v>5079.199999999953</v>
      </c>
      <c r="K3351" s="9"/>
      <c r="L3351" s="9"/>
      <c r="M3351" s="9"/>
    </row>
    <row r="3352" spans="2:13" ht="12.75">
      <c r="B3352" s="5"/>
      <c r="C3352" s="5"/>
      <c r="D3352" s="10" t="s">
        <v>38</v>
      </c>
      <c r="E3352" s="11">
        <f>E3333+E3334+E3335+E3336+E3337+E3338+E3340+E3341+E3342+E3343+E3346+E3350</f>
        <v>126961.92</v>
      </c>
      <c r="F3352" s="11">
        <f>F3333+F3334+F3335+F3336+F3337+F3338+F3340+F3341+F3342+F3343+F3346+F3350</f>
        <v>126313.05</v>
      </c>
      <c r="G3352" s="8"/>
      <c r="H3352" s="9"/>
      <c r="I3352" s="9"/>
      <c r="J3352" s="17">
        <f>E3352-F3352</f>
        <v>648.8699999999953</v>
      </c>
      <c r="K3352" s="9"/>
      <c r="L3352" s="9"/>
      <c r="M3352" s="9"/>
    </row>
    <row r="3353" spans="2:13" ht="12.75">
      <c r="B3353" s="5"/>
      <c r="C3353" s="5"/>
      <c r="D3353" s="10" t="s">
        <v>51</v>
      </c>
      <c r="E3353" s="11">
        <f>E3352+E3345+E3344</f>
        <v>206877.18</v>
      </c>
      <c r="F3353" s="11">
        <f>F3352+F3345+F3344</f>
        <v>206478.06000000003</v>
      </c>
      <c r="G3353" s="8"/>
      <c r="H3353" s="9"/>
      <c r="I3353" s="9"/>
      <c r="J3353" s="17">
        <f>E3353-F3353</f>
        <v>399.11999999996624</v>
      </c>
      <c r="K3353" s="9"/>
      <c r="L3353" s="9"/>
      <c r="M3353" s="9"/>
    </row>
    <row r="3354" spans="1:13" ht="12.75">
      <c r="A3354" s="1" t="s">
        <v>13</v>
      </c>
      <c r="B3354" s="5" t="s">
        <v>14</v>
      </c>
      <c r="C3354" s="5" t="s">
        <v>87</v>
      </c>
      <c r="D3354" s="5" t="s">
        <v>16</v>
      </c>
      <c r="E3354" s="16">
        <v>18997.32</v>
      </c>
      <c r="F3354" s="16">
        <v>18529.77</v>
      </c>
      <c r="G3354" s="8"/>
      <c r="H3354" s="9"/>
      <c r="I3354" s="9"/>
      <c r="J3354" s="17">
        <f>E3354-F3354</f>
        <v>467.5499999999993</v>
      </c>
      <c r="K3354" s="9"/>
      <c r="L3354" s="9"/>
      <c r="M3354" s="9"/>
    </row>
    <row r="3355" spans="1:13" ht="12.75">
      <c r="A3355" s="1" t="s">
        <v>13</v>
      </c>
      <c r="B3355" s="5" t="s">
        <v>14</v>
      </c>
      <c r="C3355" s="5" t="s">
        <v>87</v>
      </c>
      <c r="D3355" s="5" t="s">
        <v>49</v>
      </c>
      <c r="E3355" s="16">
        <v>1862.58</v>
      </c>
      <c r="F3355" s="16">
        <v>1827.88</v>
      </c>
      <c r="G3355" s="8"/>
      <c r="H3355" s="9"/>
      <c r="I3355" s="9"/>
      <c r="J3355" s="17">
        <f>E3355-F3355</f>
        <v>34.69999999999982</v>
      </c>
      <c r="K3355" s="9"/>
      <c r="L3355" s="9"/>
      <c r="M3355" s="9"/>
    </row>
    <row r="3356" spans="1:13" ht="12.75">
      <c r="A3356" s="1" t="s">
        <v>13</v>
      </c>
      <c r="B3356" s="5" t="s">
        <v>14</v>
      </c>
      <c r="C3356" s="5" t="s">
        <v>87</v>
      </c>
      <c r="D3356" s="5" t="s">
        <v>50</v>
      </c>
      <c r="E3356" s="16">
        <v>2607.78</v>
      </c>
      <c r="F3356" s="16">
        <v>2563.24</v>
      </c>
      <c r="G3356" s="8"/>
      <c r="H3356" s="9"/>
      <c r="I3356" s="9"/>
      <c r="J3356" s="17">
        <f>E3356-F3356</f>
        <v>44.54000000000042</v>
      </c>
      <c r="K3356" s="9"/>
      <c r="L3356" s="9"/>
      <c r="M3356" s="9"/>
    </row>
    <row r="3357" spans="1:13" ht="12.75">
      <c r="A3357" s="1" t="s">
        <v>13</v>
      </c>
      <c r="B3357" s="5" t="s">
        <v>14</v>
      </c>
      <c r="C3357" s="5" t="s">
        <v>87</v>
      </c>
      <c r="D3357" s="5" t="s">
        <v>17</v>
      </c>
      <c r="E3357" s="16">
        <v>5268.18</v>
      </c>
      <c r="F3357" s="16">
        <v>5147.15</v>
      </c>
      <c r="G3357" s="8"/>
      <c r="H3357" s="9"/>
      <c r="I3357" s="9"/>
      <c r="J3357" s="17">
        <f>E3357-F3357</f>
        <v>121.03000000000065</v>
      </c>
      <c r="K3357" s="9"/>
      <c r="L3357" s="9"/>
      <c r="M3357" s="9"/>
    </row>
    <row r="3358" spans="1:13" ht="12.75">
      <c r="A3358" s="1" t="s">
        <v>13</v>
      </c>
      <c r="B3358" s="5" t="s">
        <v>14</v>
      </c>
      <c r="C3358" s="5" t="s">
        <v>87</v>
      </c>
      <c r="D3358" s="5" t="s">
        <v>18</v>
      </c>
      <c r="E3358" s="16">
        <v>5161.8</v>
      </c>
      <c r="F3358" s="16">
        <v>5063.11</v>
      </c>
      <c r="G3358" s="8"/>
      <c r="H3358" s="9"/>
      <c r="I3358" s="9"/>
      <c r="J3358" s="17">
        <f>E3358-F3358</f>
        <v>98.69000000000051</v>
      </c>
      <c r="K3358" s="9"/>
      <c r="L3358" s="9"/>
      <c r="M3358" s="9"/>
    </row>
    <row r="3359" spans="1:13" ht="12.75">
      <c r="A3359" s="1" t="s">
        <v>13</v>
      </c>
      <c r="B3359" s="5" t="s">
        <v>14</v>
      </c>
      <c r="C3359" s="5" t="s">
        <v>87</v>
      </c>
      <c r="D3359" s="5" t="s">
        <v>19</v>
      </c>
      <c r="E3359" s="16">
        <v>2607.78</v>
      </c>
      <c r="F3359" s="16">
        <v>2584.35</v>
      </c>
      <c r="G3359" s="8"/>
      <c r="H3359" s="9"/>
      <c r="I3359" s="9"/>
      <c r="J3359" s="17">
        <f>E3359-F3359</f>
        <v>23.43000000000029</v>
      </c>
      <c r="K3359" s="9"/>
      <c r="L3359" s="9"/>
      <c r="M3359" s="9"/>
    </row>
    <row r="3360" spans="1:13" ht="12.75">
      <c r="A3360" s="1" t="s">
        <v>13</v>
      </c>
      <c r="B3360" s="5" t="s">
        <v>14</v>
      </c>
      <c r="C3360" s="5" t="s">
        <v>87</v>
      </c>
      <c r="D3360" s="5" t="s">
        <v>21</v>
      </c>
      <c r="E3360" s="16">
        <v>65530.78</v>
      </c>
      <c r="F3360" s="16">
        <v>67846.86</v>
      </c>
      <c r="G3360" s="8"/>
      <c r="H3360" s="9"/>
      <c r="I3360" s="9"/>
      <c r="J3360" s="17">
        <f>E3360-F3360</f>
        <v>-2316.0800000000017</v>
      </c>
      <c r="K3360" s="9">
        <f>K3369</f>
        <v>1615.8000000000002</v>
      </c>
      <c r="L3360" s="9"/>
      <c r="M3360" s="9"/>
    </row>
    <row r="3361" spans="1:13" ht="12.75">
      <c r="A3361" s="1" t="s">
        <v>13</v>
      </c>
      <c r="B3361" s="5" t="s">
        <v>14</v>
      </c>
      <c r="C3361" s="5" t="s">
        <v>87</v>
      </c>
      <c r="D3361" s="5" t="s">
        <v>22</v>
      </c>
      <c r="E3361" s="16">
        <v>2607.48</v>
      </c>
      <c r="F3361" s="16">
        <v>2521.08</v>
      </c>
      <c r="G3361" s="8"/>
      <c r="H3361" s="9"/>
      <c r="I3361" s="9"/>
      <c r="J3361" s="17">
        <f>E3361-F3361</f>
        <v>86.40000000000009</v>
      </c>
      <c r="K3361" s="9"/>
      <c r="L3361" s="9"/>
      <c r="M3361" s="9"/>
    </row>
    <row r="3362" spans="1:13" ht="12.75">
      <c r="A3362" s="1" t="s">
        <v>13</v>
      </c>
      <c r="B3362" s="5" t="s">
        <v>14</v>
      </c>
      <c r="C3362" s="5" t="s">
        <v>87</v>
      </c>
      <c r="D3362" s="5" t="s">
        <v>23</v>
      </c>
      <c r="E3362" s="16">
        <v>11813.88</v>
      </c>
      <c r="F3362" s="16">
        <v>11534.26</v>
      </c>
      <c r="G3362" s="8"/>
      <c r="H3362" s="9"/>
      <c r="I3362" s="9"/>
      <c r="J3362" s="17">
        <f>E3362-F3362</f>
        <v>279.619999999999</v>
      </c>
      <c r="K3362" s="9"/>
      <c r="L3362" s="9"/>
      <c r="M3362" s="9"/>
    </row>
    <row r="3363" spans="1:13" ht="12.75">
      <c r="A3363" s="1" t="s">
        <v>13</v>
      </c>
      <c r="B3363" s="5" t="s">
        <v>14</v>
      </c>
      <c r="C3363" s="5" t="s">
        <v>87</v>
      </c>
      <c r="D3363" s="5" t="s">
        <v>24</v>
      </c>
      <c r="E3363" s="16">
        <v>53.34</v>
      </c>
      <c r="F3363" s="16">
        <v>63.15</v>
      </c>
      <c r="G3363" s="8"/>
      <c r="H3363" s="9"/>
      <c r="I3363" s="9"/>
      <c r="J3363" s="17">
        <f>E3363-F3363</f>
        <v>-9.809999999999995</v>
      </c>
      <c r="K3363" s="9"/>
      <c r="L3363" s="9"/>
      <c r="M3363" s="9"/>
    </row>
    <row r="3364" spans="1:13" ht="12.75">
      <c r="A3364" s="1" t="s">
        <v>13</v>
      </c>
      <c r="B3364" s="5" t="s">
        <v>14</v>
      </c>
      <c r="C3364" s="5" t="s">
        <v>87</v>
      </c>
      <c r="D3364" s="5" t="s">
        <v>25</v>
      </c>
      <c r="E3364" s="16">
        <v>50500.26</v>
      </c>
      <c r="F3364" s="16">
        <v>49286.88</v>
      </c>
      <c r="G3364" s="8"/>
      <c r="H3364" s="9"/>
      <c r="I3364" s="9"/>
      <c r="J3364" s="17">
        <f>E3364-F3364</f>
        <v>1213.3800000000047</v>
      </c>
      <c r="K3364" s="9"/>
      <c r="L3364" s="9"/>
      <c r="M3364" s="9"/>
    </row>
    <row r="3365" spans="1:13" ht="12.75">
      <c r="A3365" s="1" t="s">
        <v>13</v>
      </c>
      <c r="B3365" s="5" t="s">
        <v>14</v>
      </c>
      <c r="C3365" s="5" t="s">
        <v>87</v>
      </c>
      <c r="D3365" s="10" t="s">
        <v>26</v>
      </c>
      <c r="E3365" s="11">
        <v>41985.84</v>
      </c>
      <c r="F3365" s="11">
        <v>41197.77</v>
      </c>
      <c r="G3365" s="8">
        <v>32700</v>
      </c>
      <c r="H3365" s="9"/>
      <c r="I3365" s="9"/>
      <c r="J3365" s="17">
        <f>E3365-F3365</f>
        <v>788.0699999999997</v>
      </c>
      <c r="K3365" s="9"/>
      <c r="L3365" s="9"/>
      <c r="M3365" s="9"/>
    </row>
    <row r="3366" spans="1:13" ht="12.75">
      <c r="A3366" s="1" t="s">
        <v>13</v>
      </c>
      <c r="B3366" s="5" t="s">
        <v>14</v>
      </c>
      <c r="C3366" s="18" t="s">
        <v>87</v>
      </c>
      <c r="D3366" s="18" t="s">
        <v>28</v>
      </c>
      <c r="E3366" s="19">
        <v>35121.24</v>
      </c>
      <c r="F3366" s="19">
        <v>34663.68</v>
      </c>
      <c r="G3366" s="8"/>
      <c r="H3366" s="9"/>
      <c r="I3366" s="9"/>
      <c r="J3366" s="17">
        <f>E3366-F3366</f>
        <v>457.5599999999977</v>
      </c>
      <c r="K3366" s="9"/>
      <c r="L3366" s="9"/>
      <c r="M3366" s="9"/>
    </row>
    <row r="3367" spans="1:13" ht="12.75">
      <c r="A3367" s="1" t="s">
        <v>13</v>
      </c>
      <c r="B3367" s="5" t="s">
        <v>14</v>
      </c>
      <c r="C3367" s="5" t="s">
        <v>87</v>
      </c>
      <c r="D3367" s="5" t="s">
        <v>54</v>
      </c>
      <c r="E3367" s="16">
        <v>17933.4</v>
      </c>
      <c r="F3367" s="16">
        <v>17353.84</v>
      </c>
      <c r="G3367" s="8"/>
      <c r="H3367" s="9"/>
      <c r="I3367" s="9"/>
      <c r="J3367" s="17">
        <f>E3367-F3367</f>
        <v>579.5600000000013</v>
      </c>
      <c r="K3367" s="9"/>
      <c r="L3367" s="9"/>
      <c r="M3367" s="9"/>
    </row>
    <row r="3368" spans="1:13" ht="12.75">
      <c r="A3368" s="1" t="s">
        <v>13</v>
      </c>
      <c r="B3368" s="5" t="s">
        <v>14</v>
      </c>
      <c r="C3368" s="5" t="s">
        <v>87</v>
      </c>
      <c r="D3368" s="5" t="s">
        <v>29</v>
      </c>
      <c r="E3368" s="16">
        <v>489.48</v>
      </c>
      <c r="F3368" s="16">
        <v>478.23</v>
      </c>
      <c r="G3368" s="8"/>
      <c r="H3368" s="9"/>
      <c r="I3368" s="9"/>
      <c r="J3368" s="17">
        <f>E3368-F3368</f>
        <v>11.25</v>
      </c>
      <c r="K3368" s="9"/>
      <c r="L3368" s="9"/>
      <c r="M3368" s="9"/>
    </row>
    <row r="3369" spans="1:13" ht="12.75">
      <c r="A3369" s="1" t="s">
        <v>13</v>
      </c>
      <c r="B3369" s="5" t="s">
        <v>14</v>
      </c>
      <c r="C3369" s="5" t="s">
        <v>87</v>
      </c>
      <c r="D3369" s="5" t="s">
        <v>30</v>
      </c>
      <c r="E3369" s="16">
        <v>38702.96</v>
      </c>
      <c r="F3369" s="16">
        <v>40090.21</v>
      </c>
      <c r="G3369" s="8"/>
      <c r="H3369" s="9"/>
      <c r="I3369" s="9"/>
      <c r="J3369" s="17">
        <f>E3369-F3369</f>
        <v>-1387.25</v>
      </c>
      <c r="K3369" s="9">
        <f>134.65*12</f>
        <v>1615.8000000000002</v>
      </c>
      <c r="L3369" s="9"/>
      <c r="M3369" s="9"/>
    </row>
    <row r="3370" spans="1:13" ht="12.75">
      <c r="A3370" s="1" t="s">
        <v>13</v>
      </c>
      <c r="B3370" s="5" t="s">
        <v>14</v>
      </c>
      <c r="C3370" s="5" t="s">
        <v>87</v>
      </c>
      <c r="D3370" s="5" t="s">
        <v>31</v>
      </c>
      <c r="E3370" s="16">
        <v>408470.58</v>
      </c>
      <c r="F3370" s="16">
        <v>400025.8</v>
      </c>
      <c r="G3370" s="8"/>
      <c r="H3370" s="9"/>
      <c r="I3370" s="9"/>
      <c r="J3370" s="17">
        <f>E3370-F3370</f>
        <v>8444.780000000028</v>
      </c>
      <c r="K3370" s="9"/>
      <c r="L3370" s="9"/>
      <c r="M3370" s="9"/>
    </row>
    <row r="3371" spans="1:13" ht="12.75">
      <c r="A3371" s="1" t="s">
        <v>13</v>
      </c>
      <c r="B3371" s="5" t="s">
        <v>14</v>
      </c>
      <c r="C3371" s="5" t="s">
        <v>87</v>
      </c>
      <c r="D3371" s="5" t="s">
        <v>33</v>
      </c>
      <c r="E3371" s="16">
        <v>3086.46</v>
      </c>
      <c r="F3371" s="16">
        <v>3025.3</v>
      </c>
      <c r="G3371" s="8"/>
      <c r="H3371" s="9"/>
      <c r="I3371" s="9"/>
      <c r="J3371" s="17">
        <f>E3371-F3371</f>
        <v>61.159999999999854</v>
      </c>
      <c r="K3371" s="9"/>
      <c r="L3371" s="9"/>
      <c r="M3371" s="9"/>
    </row>
    <row r="3372" spans="1:13" ht="12.75">
      <c r="A3372" s="1" t="s">
        <v>13</v>
      </c>
      <c r="B3372" s="5" t="s">
        <v>14</v>
      </c>
      <c r="C3372" s="5" t="s">
        <v>87</v>
      </c>
      <c r="D3372" s="5" t="s">
        <v>37</v>
      </c>
      <c r="E3372" s="16">
        <v>712801.14</v>
      </c>
      <c r="F3372" s="16">
        <v>703802.56</v>
      </c>
      <c r="G3372" s="8"/>
      <c r="H3372" s="9"/>
      <c r="I3372" s="9"/>
      <c r="J3372" s="17">
        <f>E3372-F3372</f>
        <v>8998.579999999958</v>
      </c>
      <c r="K3372" s="9"/>
      <c r="L3372" s="9"/>
      <c r="M3372" s="9"/>
    </row>
    <row r="3373" spans="2:13" ht="12.75">
      <c r="B3373" s="5"/>
      <c r="C3373" s="5"/>
      <c r="D3373" s="10" t="s">
        <v>38</v>
      </c>
      <c r="E3373" s="11">
        <f>E3354+E3355+E3356+E3357+E3358+E3359+E3361+E3362+E3363+E3364+E3367+E3371</f>
        <v>122500.26</v>
      </c>
      <c r="F3373" s="11">
        <f>F3354+F3355+F3356+F3357+F3358+F3359+F3361+F3362+F3363+F3364+F3367+F3371</f>
        <v>119500.01</v>
      </c>
      <c r="G3373" s="8"/>
      <c r="H3373" s="9"/>
      <c r="I3373" s="9"/>
      <c r="J3373" s="17">
        <f>E3373-F3373</f>
        <v>3000.25</v>
      </c>
      <c r="K3373" s="9"/>
      <c r="L3373" s="9"/>
      <c r="M3373" s="9"/>
    </row>
    <row r="3374" spans="2:13" ht="12.75">
      <c r="B3374" s="5"/>
      <c r="C3374" s="5"/>
      <c r="D3374" s="10" t="s">
        <v>51</v>
      </c>
      <c r="E3374" s="11">
        <f>E3373+E3366+E3365</f>
        <v>199607.34</v>
      </c>
      <c r="F3374" s="11">
        <f>F3373+F3366+F3365</f>
        <v>195361.46</v>
      </c>
      <c r="G3374" s="8"/>
      <c r="H3374" s="9"/>
      <c r="I3374" s="9"/>
      <c r="J3374" s="17">
        <f>E3374-F3374</f>
        <v>4245.880000000005</v>
      </c>
      <c r="K3374" s="9"/>
      <c r="L3374" s="9"/>
      <c r="M3374" s="9"/>
    </row>
    <row r="3375" spans="1:13" ht="12.75">
      <c r="A3375" s="1" t="s">
        <v>13</v>
      </c>
      <c r="B3375" s="5" t="s">
        <v>14</v>
      </c>
      <c r="C3375" s="5" t="s">
        <v>133</v>
      </c>
      <c r="D3375" s="5" t="s">
        <v>16</v>
      </c>
      <c r="E3375" s="16">
        <v>19580.04</v>
      </c>
      <c r="F3375" s="16">
        <v>19717.68</v>
      </c>
      <c r="G3375" s="8"/>
      <c r="H3375" s="9"/>
      <c r="I3375" s="9"/>
      <c r="J3375" s="17">
        <f>E3375-F3375</f>
        <v>-137.63999999999942</v>
      </c>
      <c r="K3375" s="9"/>
      <c r="L3375" s="9"/>
      <c r="M3375" s="9"/>
    </row>
    <row r="3376" spans="1:13" ht="12.75">
      <c r="A3376" s="1" t="s">
        <v>13</v>
      </c>
      <c r="B3376" s="5" t="s">
        <v>14</v>
      </c>
      <c r="C3376" s="5" t="s">
        <v>133</v>
      </c>
      <c r="D3376" s="5" t="s">
        <v>49</v>
      </c>
      <c r="E3376" s="16">
        <v>1919.58</v>
      </c>
      <c r="F3376" s="16">
        <v>1947.62</v>
      </c>
      <c r="G3376" s="8"/>
      <c r="H3376" s="9"/>
      <c r="I3376" s="9"/>
      <c r="J3376" s="17">
        <f>E3376-F3376</f>
        <v>-28.039999999999964</v>
      </c>
      <c r="K3376" s="9"/>
      <c r="L3376" s="9"/>
      <c r="M3376" s="9"/>
    </row>
    <row r="3377" spans="1:13" ht="12.75">
      <c r="A3377" s="1" t="s">
        <v>13</v>
      </c>
      <c r="B3377" s="5" t="s">
        <v>14</v>
      </c>
      <c r="C3377" s="5" t="s">
        <v>133</v>
      </c>
      <c r="D3377" s="5" t="s">
        <v>50</v>
      </c>
      <c r="E3377" s="16">
        <v>2687.88</v>
      </c>
      <c r="F3377" s="16">
        <v>2732.6</v>
      </c>
      <c r="G3377" s="8"/>
      <c r="H3377" s="9"/>
      <c r="I3377" s="9"/>
      <c r="J3377" s="17">
        <f>E3377-F3377</f>
        <v>-44.7199999999998</v>
      </c>
      <c r="K3377" s="9"/>
      <c r="L3377" s="9"/>
      <c r="M3377" s="9"/>
    </row>
    <row r="3378" spans="1:13" ht="12.75">
      <c r="A3378" s="1" t="s">
        <v>13</v>
      </c>
      <c r="B3378" s="5" t="s">
        <v>14</v>
      </c>
      <c r="C3378" s="5" t="s">
        <v>133</v>
      </c>
      <c r="D3378" s="5" t="s">
        <v>17</v>
      </c>
      <c r="E3378" s="16">
        <v>5429.94</v>
      </c>
      <c r="F3378" s="16">
        <v>5479.4</v>
      </c>
      <c r="G3378" s="8"/>
      <c r="H3378" s="9"/>
      <c r="I3378" s="9"/>
      <c r="J3378" s="17">
        <f>E3378-F3378</f>
        <v>-49.460000000000036</v>
      </c>
      <c r="K3378" s="9"/>
      <c r="L3378" s="9"/>
      <c r="M3378" s="9"/>
    </row>
    <row r="3379" spans="1:13" ht="12.75">
      <c r="A3379" s="1" t="s">
        <v>13</v>
      </c>
      <c r="B3379" s="5" t="s">
        <v>14</v>
      </c>
      <c r="C3379" s="5" t="s">
        <v>133</v>
      </c>
      <c r="D3379" s="5" t="s">
        <v>18</v>
      </c>
      <c r="E3379" s="16">
        <v>5320.14</v>
      </c>
      <c r="F3379" s="16">
        <v>5394.75</v>
      </c>
      <c r="G3379" s="8"/>
      <c r="H3379" s="9"/>
      <c r="I3379" s="9"/>
      <c r="J3379" s="17">
        <f>E3379-F3379</f>
        <v>-74.60999999999967</v>
      </c>
      <c r="K3379" s="9"/>
      <c r="L3379" s="9"/>
      <c r="M3379" s="9"/>
    </row>
    <row r="3380" spans="1:13" ht="12.75">
      <c r="A3380" s="1" t="s">
        <v>13</v>
      </c>
      <c r="B3380" s="5" t="s">
        <v>14</v>
      </c>
      <c r="C3380" s="5" t="s">
        <v>133</v>
      </c>
      <c r="D3380" s="5" t="s">
        <v>19</v>
      </c>
      <c r="E3380" s="16">
        <v>2687.88</v>
      </c>
      <c r="F3380" s="16">
        <v>2760.26</v>
      </c>
      <c r="G3380" s="8"/>
      <c r="H3380" s="9"/>
      <c r="I3380" s="9"/>
      <c r="J3380" s="17">
        <f>E3380-F3380</f>
        <v>-72.38000000000011</v>
      </c>
      <c r="K3380" s="9"/>
      <c r="L3380" s="9"/>
      <c r="M3380" s="9"/>
    </row>
    <row r="3381" spans="1:13" ht="12.75">
      <c r="A3381" s="1" t="s">
        <v>13</v>
      </c>
      <c r="B3381" s="5" t="s">
        <v>14</v>
      </c>
      <c r="C3381" s="5" t="s">
        <v>133</v>
      </c>
      <c r="D3381" s="5" t="s">
        <v>21</v>
      </c>
      <c r="E3381" s="16">
        <v>59540.54</v>
      </c>
      <c r="F3381" s="16">
        <v>63121.07</v>
      </c>
      <c r="G3381" s="8"/>
      <c r="H3381" s="9"/>
      <c r="I3381" s="9"/>
      <c r="J3381" s="17">
        <f>E3381-F3381</f>
        <v>-3580.529999999999</v>
      </c>
      <c r="K3381" s="9">
        <f>K3390</f>
        <v>1758.96</v>
      </c>
      <c r="L3381" s="9"/>
      <c r="M3381" s="9"/>
    </row>
    <row r="3382" spans="1:13" ht="12.75">
      <c r="A3382" s="1" t="s">
        <v>13</v>
      </c>
      <c r="B3382" s="5" t="s">
        <v>14</v>
      </c>
      <c r="C3382" s="5" t="s">
        <v>133</v>
      </c>
      <c r="D3382" s="5" t="s">
        <v>22</v>
      </c>
      <c r="E3382" s="16">
        <v>2687.64</v>
      </c>
      <c r="F3382" s="16">
        <v>2677.43</v>
      </c>
      <c r="G3382" s="8"/>
      <c r="H3382" s="9"/>
      <c r="I3382" s="9"/>
      <c r="J3382" s="17">
        <f>E3382-F3382</f>
        <v>10.210000000000036</v>
      </c>
      <c r="K3382" s="9"/>
      <c r="L3382" s="9"/>
      <c r="M3382" s="9"/>
    </row>
    <row r="3383" spans="1:13" ht="12.75">
      <c r="A3383" s="1" t="s">
        <v>13</v>
      </c>
      <c r="B3383" s="5" t="s">
        <v>14</v>
      </c>
      <c r="C3383" s="5" t="s">
        <v>133</v>
      </c>
      <c r="D3383" s="5" t="s">
        <v>23</v>
      </c>
      <c r="E3383" s="16">
        <v>12176.28</v>
      </c>
      <c r="F3383" s="16">
        <v>12276.54</v>
      </c>
      <c r="G3383" s="8"/>
      <c r="H3383" s="9"/>
      <c r="I3383" s="9"/>
      <c r="J3383" s="17">
        <f>E3383-F3383</f>
        <v>-100.26000000000022</v>
      </c>
      <c r="K3383" s="9"/>
      <c r="L3383" s="9"/>
      <c r="M3383" s="9"/>
    </row>
    <row r="3384" spans="1:13" ht="12.75">
      <c r="A3384" s="1" t="s">
        <v>13</v>
      </c>
      <c r="B3384" s="5" t="s">
        <v>14</v>
      </c>
      <c r="C3384" s="5" t="s">
        <v>133</v>
      </c>
      <c r="D3384" s="5" t="s">
        <v>24</v>
      </c>
      <c r="E3384" s="16">
        <v>54.9</v>
      </c>
      <c r="F3384" s="16">
        <v>69.87</v>
      </c>
      <c r="G3384" s="8"/>
      <c r="H3384" s="9"/>
      <c r="I3384" s="9"/>
      <c r="J3384" s="17">
        <f>E3384-F3384</f>
        <v>-14.970000000000006</v>
      </c>
      <c r="K3384" s="9"/>
      <c r="L3384" s="9"/>
      <c r="M3384" s="9"/>
    </row>
    <row r="3385" spans="1:13" ht="12.75">
      <c r="A3385" s="1" t="s">
        <v>13</v>
      </c>
      <c r="B3385" s="5" t="s">
        <v>14</v>
      </c>
      <c r="C3385" s="5" t="s">
        <v>133</v>
      </c>
      <c r="D3385" s="5" t="s">
        <v>25</v>
      </c>
      <c r="E3385" s="16">
        <v>52048.8</v>
      </c>
      <c r="F3385" s="16">
        <v>52453.62</v>
      </c>
      <c r="G3385" s="8"/>
      <c r="H3385" s="9"/>
      <c r="I3385" s="9"/>
      <c r="J3385" s="17">
        <f>E3385-F3385</f>
        <v>-404.8199999999997</v>
      </c>
      <c r="K3385" s="9"/>
      <c r="L3385" s="9"/>
      <c r="M3385" s="9"/>
    </row>
    <row r="3386" spans="1:13" ht="12.75">
      <c r="A3386" s="1" t="s">
        <v>13</v>
      </c>
      <c r="B3386" s="5" t="s">
        <v>14</v>
      </c>
      <c r="C3386" s="5" t="s">
        <v>133</v>
      </c>
      <c r="D3386" s="10" t="s">
        <v>26</v>
      </c>
      <c r="E3386" s="11">
        <v>43273.56</v>
      </c>
      <c r="F3386" s="11">
        <v>43899.8</v>
      </c>
      <c r="G3386" s="8">
        <v>33700</v>
      </c>
      <c r="H3386" s="9"/>
      <c r="I3386" s="9"/>
      <c r="J3386" s="17">
        <f>E3386-F3386</f>
        <v>-626.2400000000052</v>
      </c>
      <c r="K3386" s="9"/>
      <c r="L3386" s="9"/>
      <c r="M3386" s="9"/>
    </row>
    <row r="3387" spans="1:13" ht="12.75">
      <c r="A3387" s="1" t="s">
        <v>13</v>
      </c>
      <c r="B3387" s="5" t="s">
        <v>14</v>
      </c>
      <c r="C3387" s="18" t="s">
        <v>133</v>
      </c>
      <c r="D3387" s="18" t="s">
        <v>28</v>
      </c>
      <c r="E3387" s="19">
        <v>36198.36</v>
      </c>
      <c r="F3387" s="19">
        <v>36986.65</v>
      </c>
      <c r="G3387" s="8"/>
      <c r="H3387" s="9"/>
      <c r="I3387" s="9"/>
      <c r="J3387" s="17">
        <f>E3387-F3387</f>
        <v>-788.2900000000009</v>
      </c>
      <c r="K3387" s="9"/>
      <c r="L3387" s="9"/>
      <c r="M3387" s="9"/>
    </row>
    <row r="3388" spans="1:13" ht="12.75">
      <c r="A3388" s="1" t="s">
        <v>13</v>
      </c>
      <c r="B3388" s="5" t="s">
        <v>14</v>
      </c>
      <c r="C3388" s="5" t="s">
        <v>133</v>
      </c>
      <c r="D3388" s="5" t="s">
        <v>54</v>
      </c>
      <c r="E3388" s="16">
        <v>18483.6</v>
      </c>
      <c r="F3388" s="16">
        <v>18432.35</v>
      </c>
      <c r="G3388" s="8"/>
      <c r="H3388" s="9"/>
      <c r="I3388" s="9"/>
      <c r="J3388" s="17">
        <f>E3388-F3388</f>
        <v>51.25</v>
      </c>
      <c r="K3388" s="9"/>
      <c r="L3388" s="9"/>
      <c r="M3388" s="9"/>
    </row>
    <row r="3389" spans="1:13" ht="12.75">
      <c r="A3389" s="1" t="s">
        <v>13</v>
      </c>
      <c r="B3389" s="5" t="s">
        <v>14</v>
      </c>
      <c r="C3389" s="5" t="s">
        <v>133</v>
      </c>
      <c r="D3389" s="5" t="s">
        <v>29</v>
      </c>
      <c r="E3389" s="16">
        <v>669.96</v>
      </c>
      <c r="F3389" s="16">
        <v>676.07</v>
      </c>
      <c r="G3389" s="8"/>
      <c r="H3389" s="9"/>
      <c r="I3389" s="9"/>
      <c r="J3389" s="17">
        <f>E3389-F3389</f>
        <v>-6.110000000000014</v>
      </c>
      <c r="K3389" s="9"/>
      <c r="L3389" s="9"/>
      <c r="M3389" s="9"/>
    </row>
    <row r="3390" spans="1:13" ht="12.75">
      <c r="A3390" s="1" t="s">
        <v>13</v>
      </c>
      <c r="B3390" s="5" t="s">
        <v>14</v>
      </c>
      <c r="C3390" s="5" t="s">
        <v>133</v>
      </c>
      <c r="D3390" s="5" t="s">
        <v>30</v>
      </c>
      <c r="E3390" s="16">
        <v>35165.21</v>
      </c>
      <c r="F3390" s="16">
        <v>37284.56</v>
      </c>
      <c r="G3390" s="8"/>
      <c r="H3390" s="9"/>
      <c r="I3390" s="9"/>
      <c r="J3390" s="17">
        <f>E3390-F3390</f>
        <v>-2119.3499999999985</v>
      </c>
      <c r="K3390" s="9">
        <f>146.58*12</f>
        <v>1758.96</v>
      </c>
      <c r="L3390" s="9"/>
      <c r="M3390" s="9"/>
    </row>
    <row r="3391" spans="1:13" ht="12.75">
      <c r="A3391" s="1" t="s">
        <v>13</v>
      </c>
      <c r="B3391" s="5" t="s">
        <v>14</v>
      </c>
      <c r="C3391" s="5" t="s">
        <v>133</v>
      </c>
      <c r="D3391" s="5" t="s">
        <v>31</v>
      </c>
      <c r="E3391" s="16">
        <v>420998.1</v>
      </c>
      <c r="F3391" s="16">
        <v>426069.38</v>
      </c>
      <c r="G3391" s="8"/>
      <c r="H3391" s="9"/>
      <c r="I3391" s="9"/>
      <c r="J3391" s="17">
        <f>E3391-F3391</f>
        <v>-5071.280000000028</v>
      </c>
      <c r="K3391" s="9"/>
      <c r="L3391" s="9"/>
      <c r="M3391" s="9"/>
    </row>
    <row r="3392" spans="1:13" ht="12.75">
      <c r="A3392" s="1" t="s">
        <v>13</v>
      </c>
      <c r="B3392" s="5" t="s">
        <v>14</v>
      </c>
      <c r="C3392" s="5" t="s">
        <v>133</v>
      </c>
      <c r="D3392" s="5" t="s">
        <v>33</v>
      </c>
      <c r="E3392" s="16">
        <v>3180.96</v>
      </c>
      <c r="F3392" s="16">
        <v>3222.74</v>
      </c>
      <c r="G3392" s="8"/>
      <c r="H3392" s="9"/>
      <c r="I3392" s="9"/>
      <c r="J3392" s="17">
        <f>E3392-F3392</f>
        <v>-41.779999999999745</v>
      </c>
      <c r="K3392" s="9"/>
      <c r="L3392" s="9"/>
      <c r="M3392" s="9"/>
    </row>
    <row r="3393" spans="1:13" ht="12.75">
      <c r="A3393" s="1" t="s">
        <v>13</v>
      </c>
      <c r="B3393" s="5" t="s">
        <v>14</v>
      </c>
      <c r="C3393" s="5" t="s">
        <v>133</v>
      </c>
      <c r="D3393" s="5" t="s">
        <v>37</v>
      </c>
      <c r="E3393" s="16">
        <v>722103.37</v>
      </c>
      <c r="F3393" s="16">
        <v>735202.39</v>
      </c>
      <c r="G3393" s="8"/>
      <c r="H3393" s="9"/>
      <c r="I3393" s="9"/>
      <c r="J3393" s="17">
        <f>E3393-F3393</f>
        <v>-13099.020000000019</v>
      </c>
      <c r="K3393" s="9"/>
      <c r="L3393" s="9"/>
      <c r="M3393" s="9"/>
    </row>
    <row r="3394" spans="2:13" ht="12.75">
      <c r="B3394" s="5"/>
      <c r="C3394" s="5"/>
      <c r="D3394" s="10" t="s">
        <v>38</v>
      </c>
      <c r="E3394" s="11">
        <f>E3375+E3376+E3377+E3378+E3379+E3380+E3382+E3383+E3384+E3385+E3388+E3392</f>
        <v>126257.64</v>
      </c>
      <c r="F3394" s="11">
        <f>F3375+F3376+F3377+F3378+F3379+F3380+F3382+F3383+F3384+F3385+F3388+F3392</f>
        <v>127164.86</v>
      </c>
      <c r="G3394" s="8"/>
      <c r="H3394" s="9"/>
      <c r="I3394" s="9"/>
      <c r="J3394" s="17">
        <f>E3394-F3394</f>
        <v>-907.2200000000012</v>
      </c>
      <c r="K3394" s="9"/>
      <c r="L3394" s="9"/>
      <c r="M3394" s="9"/>
    </row>
    <row r="3395" spans="2:13" ht="12.75">
      <c r="B3395" s="5"/>
      <c r="C3395" s="5"/>
      <c r="D3395" s="10" t="s">
        <v>51</v>
      </c>
      <c r="E3395" s="11">
        <f>E3394+E3387+E3386</f>
        <v>205729.56</v>
      </c>
      <c r="F3395" s="11">
        <f>F3394+F3387+F3386</f>
        <v>208051.31</v>
      </c>
      <c r="G3395" s="8"/>
      <c r="H3395" s="9"/>
      <c r="I3395" s="9"/>
      <c r="J3395" s="17">
        <f>E3395-F3395</f>
        <v>-2321.75</v>
      </c>
      <c r="K3395" s="9"/>
      <c r="L3395" s="9"/>
      <c r="M3395" s="9"/>
    </row>
    <row r="3396" spans="1:13" ht="12.75">
      <c r="A3396" s="1" t="s">
        <v>13</v>
      </c>
      <c r="B3396" s="5" t="s">
        <v>14</v>
      </c>
      <c r="C3396" s="5" t="s">
        <v>134</v>
      </c>
      <c r="D3396" s="5" t="s">
        <v>16</v>
      </c>
      <c r="E3396" s="16">
        <v>19659.42</v>
      </c>
      <c r="F3396" s="16">
        <v>18170.38</v>
      </c>
      <c r="G3396" s="8"/>
      <c r="H3396" s="9"/>
      <c r="I3396" s="9"/>
      <c r="J3396" s="17">
        <f>E3396-F3396</f>
        <v>1489.0399999999972</v>
      </c>
      <c r="K3396" s="9"/>
      <c r="L3396" s="9"/>
      <c r="M3396" s="9"/>
    </row>
    <row r="3397" spans="1:13" ht="12.75">
      <c r="A3397" s="1" t="s">
        <v>13</v>
      </c>
      <c r="B3397" s="5" t="s">
        <v>14</v>
      </c>
      <c r="C3397" s="5" t="s">
        <v>134</v>
      </c>
      <c r="D3397" s="5" t="s">
        <v>49</v>
      </c>
      <c r="E3397" s="16">
        <v>1927.44</v>
      </c>
      <c r="F3397" s="16">
        <v>1792.78</v>
      </c>
      <c r="G3397" s="8"/>
      <c r="H3397" s="9"/>
      <c r="I3397" s="9"/>
      <c r="J3397" s="17">
        <f>E3397-F3397</f>
        <v>134.66000000000008</v>
      </c>
      <c r="K3397" s="9"/>
      <c r="L3397" s="9"/>
      <c r="M3397" s="9"/>
    </row>
    <row r="3398" spans="1:13" ht="12.75">
      <c r="A3398" s="1" t="s">
        <v>13</v>
      </c>
      <c r="B3398" s="5" t="s">
        <v>14</v>
      </c>
      <c r="C3398" s="5" t="s">
        <v>134</v>
      </c>
      <c r="D3398" s="5" t="s">
        <v>50</v>
      </c>
      <c r="E3398" s="16">
        <v>2698.62</v>
      </c>
      <c r="F3398" s="16">
        <v>2514.3</v>
      </c>
      <c r="G3398" s="8"/>
      <c r="H3398" s="9"/>
      <c r="I3398" s="9"/>
      <c r="J3398" s="17">
        <f>E3398-F3398</f>
        <v>184.3199999999997</v>
      </c>
      <c r="K3398" s="9"/>
      <c r="L3398" s="9"/>
      <c r="M3398" s="9"/>
    </row>
    <row r="3399" spans="1:13" ht="12.75">
      <c r="A3399" s="1" t="s">
        <v>13</v>
      </c>
      <c r="B3399" s="5" t="s">
        <v>14</v>
      </c>
      <c r="C3399" s="5" t="s">
        <v>134</v>
      </c>
      <c r="D3399" s="5" t="s">
        <v>17</v>
      </c>
      <c r="E3399" s="16">
        <v>5451.84</v>
      </c>
      <c r="F3399" s="16">
        <v>5047.71</v>
      </c>
      <c r="G3399" s="8"/>
      <c r="H3399" s="9"/>
      <c r="I3399" s="9"/>
      <c r="J3399" s="17">
        <f>E3399-F3399</f>
        <v>404.1300000000001</v>
      </c>
      <c r="K3399" s="9"/>
      <c r="L3399" s="9"/>
      <c r="M3399" s="9"/>
    </row>
    <row r="3400" spans="1:13" ht="12.75">
      <c r="A3400" s="1" t="s">
        <v>13</v>
      </c>
      <c r="B3400" s="5" t="s">
        <v>14</v>
      </c>
      <c r="C3400" s="5" t="s">
        <v>134</v>
      </c>
      <c r="D3400" s="5" t="s">
        <v>18</v>
      </c>
      <c r="E3400" s="16">
        <v>5341.68</v>
      </c>
      <c r="F3400" s="16">
        <v>4966.05</v>
      </c>
      <c r="G3400" s="8"/>
      <c r="H3400" s="9"/>
      <c r="I3400" s="9"/>
      <c r="J3400" s="17">
        <f>E3400-F3400</f>
        <v>375.6300000000001</v>
      </c>
      <c r="K3400" s="9"/>
      <c r="L3400" s="9"/>
      <c r="M3400" s="9"/>
    </row>
    <row r="3401" spans="1:13" ht="12.75">
      <c r="A3401" s="1" t="s">
        <v>13</v>
      </c>
      <c r="B3401" s="5" t="s">
        <v>14</v>
      </c>
      <c r="C3401" s="5" t="s">
        <v>134</v>
      </c>
      <c r="D3401" s="5" t="s">
        <v>19</v>
      </c>
      <c r="E3401" s="16">
        <v>2698.62</v>
      </c>
      <c r="F3401" s="16">
        <v>2535.89</v>
      </c>
      <c r="G3401" s="8"/>
      <c r="H3401" s="9"/>
      <c r="I3401" s="9"/>
      <c r="J3401" s="17">
        <f>E3401-F3401</f>
        <v>162.73000000000002</v>
      </c>
      <c r="K3401" s="9"/>
      <c r="L3401" s="9"/>
      <c r="M3401" s="9"/>
    </row>
    <row r="3402" spans="1:13" ht="12.75">
      <c r="A3402" s="1" t="s">
        <v>13</v>
      </c>
      <c r="B3402" s="5" t="s">
        <v>14</v>
      </c>
      <c r="C3402" s="5" t="s">
        <v>134</v>
      </c>
      <c r="D3402" s="5" t="s">
        <v>21</v>
      </c>
      <c r="E3402" s="16">
        <v>40830.66</v>
      </c>
      <c r="F3402" s="16">
        <v>36453.96</v>
      </c>
      <c r="G3402" s="8"/>
      <c r="H3402" s="9"/>
      <c r="I3402" s="9"/>
      <c r="J3402" s="17">
        <f>E3402-F3402</f>
        <v>4376.700000000004</v>
      </c>
      <c r="K3402" s="9">
        <f>K3411</f>
        <v>1115.04</v>
      </c>
      <c r="L3402" s="9"/>
      <c r="M3402" s="9"/>
    </row>
    <row r="3403" spans="1:13" ht="12.75">
      <c r="A3403" s="1" t="s">
        <v>13</v>
      </c>
      <c r="B3403" s="5" t="s">
        <v>14</v>
      </c>
      <c r="C3403" s="5" t="s">
        <v>134</v>
      </c>
      <c r="D3403" s="5" t="s">
        <v>22</v>
      </c>
      <c r="E3403" s="16">
        <v>2698.44</v>
      </c>
      <c r="F3403" s="16">
        <v>2471.39</v>
      </c>
      <c r="G3403" s="8"/>
      <c r="H3403" s="9"/>
      <c r="I3403" s="9"/>
      <c r="J3403" s="17">
        <f>E3403-F3403</f>
        <v>227.05000000000018</v>
      </c>
      <c r="K3403" s="9"/>
      <c r="L3403" s="9"/>
      <c r="M3403" s="9"/>
    </row>
    <row r="3404" spans="1:13" ht="12.75">
      <c r="A3404" s="1" t="s">
        <v>13</v>
      </c>
      <c r="B3404" s="5" t="s">
        <v>14</v>
      </c>
      <c r="C3404" s="5" t="s">
        <v>134</v>
      </c>
      <c r="D3404" s="5" t="s">
        <v>23</v>
      </c>
      <c r="E3404" s="16">
        <v>12225.54</v>
      </c>
      <c r="F3404" s="16">
        <v>11310.97</v>
      </c>
      <c r="G3404" s="8"/>
      <c r="H3404" s="9"/>
      <c r="I3404" s="9"/>
      <c r="J3404" s="17">
        <f>E3404-F3404</f>
        <v>914.5700000000015</v>
      </c>
      <c r="K3404" s="9"/>
      <c r="L3404" s="9"/>
      <c r="M3404" s="9"/>
    </row>
    <row r="3405" spans="1:13" ht="12.75">
      <c r="A3405" s="1" t="s">
        <v>13</v>
      </c>
      <c r="B3405" s="5" t="s">
        <v>14</v>
      </c>
      <c r="C3405" s="5" t="s">
        <v>134</v>
      </c>
      <c r="D3405" s="5" t="s">
        <v>24</v>
      </c>
      <c r="E3405" s="16">
        <v>55.2</v>
      </c>
      <c r="F3405" s="16">
        <v>62.34</v>
      </c>
      <c r="G3405" s="8"/>
      <c r="H3405" s="9"/>
      <c r="I3405" s="9"/>
      <c r="J3405" s="17">
        <f>E3405-F3405</f>
        <v>-7.140000000000001</v>
      </c>
      <c r="K3405" s="9"/>
      <c r="L3405" s="9"/>
      <c r="M3405" s="9"/>
    </row>
    <row r="3406" spans="1:13" ht="12.75">
      <c r="A3406" s="1" t="s">
        <v>13</v>
      </c>
      <c r="B3406" s="5" t="s">
        <v>14</v>
      </c>
      <c r="C3406" s="5" t="s">
        <v>134</v>
      </c>
      <c r="D3406" s="5" t="s">
        <v>25</v>
      </c>
      <c r="E3406" s="16">
        <v>52259.64</v>
      </c>
      <c r="F3406" s="16">
        <v>48331.73</v>
      </c>
      <c r="G3406" s="8"/>
      <c r="H3406" s="9"/>
      <c r="I3406" s="9"/>
      <c r="J3406" s="17">
        <f>E3406-F3406</f>
        <v>3927.909999999996</v>
      </c>
      <c r="K3406" s="9"/>
      <c r="L3406" s="9"/>
      <c r="M3406" s="9"/>
    </row>
    <row r="3407" spans="1:13" ht="12.75">
      <c r="A3407" s="1" t="s">
        <v>13</v>
      </c>
      <c r="B3407" s="5" t="s">
        <v>14</v>
      </c>
      <c r="C3407" s="5" t="s">
        <v>134</v>
      </c>
      <c r="D3407" s="10" t="s">
        <v>26</v>
      </c>
      <c r="E3407" s="11">
        <v>43448.94</v>
      </c>
      <c r="F3407" s="11">
        <v>40408.82</v>
      </c>
      <c r="G3407" s="8">
        <v>27600</v>
      </c>
      <c r="H3407" s="9"/>
      <c r="I3407" s="9"/>
      <c r="J3407" s="17">
        <f>E3407-F3407</f>
        <v>3040.1200000000026</v>
      </c>
      <c r="K3407" s="9"/>
      <c r="L3407" s="9"/>
      <c r="M3407" s="9"/>
    </row>
    <row r="3408" spans="1:13" ht="12.75">
      <c r="A3408" s="1" t="s">
        <v>13</v>
      </c>
      <c r="B3408" s="5" t="s">
        <v>14</v>
      </c>
      <c r="C3408" s="18" t="s">
        <v>134</v>
      </c>
      <c r="D3408" s="18" t="s">
        <v>28</v>
      </c>
      <c r="E3408" s="19">
        <v>36344.88</v>
      </c>
      <c r="F3408" s="19">
        <v>34007.81</v>
      </c>
      <c r="G3408" s="8"/>
      <c r="H3408" s="9"/>
      <c r="I3408" s="9"/>
      <c r="J3408" s="17">
        <f>E3408-F3408</f>
        <v>2337.0699999999997</v>
      </c>
      <c r="K3408" s="9"/>
      <c r="L3408" s="9"/>
      <c r="M3408" s="9"/>
    </row>
    <row r="3409" spans="1:13" ht="12.75">
      <c r="A3409" s="1" t="s">
        <v>13</v>
      </c>
      <c r="B3409" s="5" t="s">
        <v>14</v>
      </c>
      <c r="C3409" s="5" t="s">
        <v>134</v>
      </c>
      <c r="D3409" s="5" t="s">
        <v>54</v>
      </c>
      <c r="E3409" s="16">
        <v>18558.3</v>
      </c>
      <c r="F3409" s="16">
        <v>17011.61</v>
      </c>
      <c r="G3409" s="8"/>
      <c r="H3409" s="9"/>
      <c r="I3409" s="9"/>
      <c r="J3409" s="17">
        <f>E3409-F3409</f>
        <v>1546.6899999999987</v>
      </c>
      <c r="K3409" s="9"/>
      <c r="L3409" s="9"/>
      <c r="M3409" s="9"/>
    </row>
    <row r="3410" spans="1:13" ht="12.75">
      <c r="A3410" s="1" t="s">
        <v>13</v>
      </c>
      <c r="B3410" s="5" t="s">
        <v>14</v>
      </c>
      <c r="C3410" s="5" t="s">
        <v>134</v>
      </c>
      <c r="D3410" s="5" t="s">
        <v>29</v>
      </c>
      <c r="E3410" s="16">
        <v>1101.78</v>
      </c>
      <c r="F3410" s="16">
        <v>1020.05</v>
      </c>
      <c r="G3410" s="8"/>
      <c r="H3410" s="9"/>
      <c r="I3410" s="9"/>
      <c r="J3410" s="17">
        <f>E3410-F3410</f>
        <v>81.73000000000002</v>
      </c>
      <c r="K3410" s="9"/>
      <c r="L3410" s="9"/>
      <c r="M3410" s="9"/>
    </row>
    <row r="3411" spans="1:13" ht="12.75">
      <c r="A3411" s="1" t="s">
        <v>13</v>
      </c>
      <c r="B3411" s="5" t="s">
        <v>14</v>
      </c>
      <c r="C3411" s="5" t="s">
        <v>134</v>
      </c>
      <c r="D3411" s="5" t="s">
        <v>30</v>
      </c>
      <c r="E3411" s="16">
        <v>24114.97</v>
      </c>
      <c r="F3411" s="16">
        <v>21533.81</v>
      </c>
      <c r="G3411" s="8"/>
      <c r="H3411" s="9"/>
      <c r="I3411" s="9"/>
      <c r="J3411" s="17">
        <f>E3411-F3411</f>
        <v>2581.16</v>
      </c>
      <c r="K3411" s="9">
        <f>92.92*12</f>
        <v>1115.04</v>
      </c>
      <c r="L3411" s="9"/>
      <c r="M3411" s="9"/>
    </row>
    <row r="3412" spans="1:13" ht="12.75">
      <c r="A3412" s="1" t="s">
        <v>13</v>
      </c>
      <c r="B3412" s="5" t="s">
        <v>14</v>
      </c>
      <c r="C3412" s="5" t="s">
        <v>134</v>
      </c>
      <c r="D3412" s="5" t="s">
        <v>31</v>
      </c>
      <c r="E3412" s="16">
        <v>422702.22</v>
      </c>
      <c r="F3412" s="16">
        <v>392330.92</v>
      </c>
      <c r="G3412" s="8"/>
      <c r="H3412" s="9"/>
      <c r="I3412" s="9"/>
      <c r="J3412" s="17">
        <f>E3412-F3412</f>
        <v>30371.29999999999</v>
      </c>
      <c r="K3412" s="9"/>
      <c r="L3412" s="9"/>
      <c r="M3412" s="9"/>
    </row>
    <row r="3413" spans="1:13" ht="12.75">
      <c r="A3413" s="1" t="s">
        <v>13</v>
      </c>
      <c r="B3413" s="5" t="s">
        <v>14</v>
      </c>
      <c r="C3413" s="5" t="s">
        <v>134</v>
      </c>
      <c r="D3413" s="5" t="s">
        <v>33</v>
      </c>
      <c r="E3413" s="16">
        <v>3193.92</v>
      </c>
      <c r="F3413" s="16">
        <v>2967.1</v>
      </c>
      <c r="G3413" s="8"/>
      <c r="H3413" s="9"/>
      <c r="I3413" s="9"/>
      <c r="J3413" s="17">
        <f>E3413-F3413</f>
        <v>226.82000000000016</v>
      </c>
      <c r="K3413" s="9"/>
      <c r="L3413" s="9"/>
      <c r="M3413" s="9"/>
    </row>
    <row r="3414" spans="1:13" ht="12.75">
      <c r="A3414" s="1" t="s">
        <v>13</v>
      </c>
      <c r="B3414" s="5" t="s">
        <v>14</v>
      </c>
      <c r="C3414" s="5" t="s">
        <v>134</v>
      </c>
      <c r="D3414" s="5" t="s">
        <v>37</v>
      </c>
      <c r="E3414" s="16">
        <v>695312.11</v>
      </c>
      <c r="F3414" s="16">
        <v>642937.62</v>
      </c>
      <c r="G3414" s="8"/>
      <c r="H3414" s="9"/>
      <c r="I3414" s="9"/>
      <c r="J3414" s="17">
        <f>E3414-F3414</f>
        <v>52374.48999999999</v>
      </c>
      <c r="K3414" s="9"/>
      <c r="L3414" s="9"/>
      <c r="M3414" s="9"/>
    </row>
    <row r="3415" spans="2:13" ht="12.75">
      <c r="B3415" s="5"/>
      <c r="C3415" s="5"/>
      <c r="D3415" s="10" t="s">
        <v>38</v>
      </c>
      <c r="E3415" s="11">
        <f>E3396+E3397+E3398+E3399+E3400+E3401+E3403+E3404+E3405+E3406+E3409+E3413</f>
        <v>126768.66</v>
      </c>
      <c r="F3415" s="11">
        <f>F3396+F3397+F3398+F3399+F3400+F3401+F3403+F3404+F3405+F3406+F3409+F3413</f>
        <v>117182.25000000001</v>
      </c>
      <c r="G3415" s="8"/>
      <c r="H3415" s="9"/>
      <c r="I3415" s="9"/>
      <c r="J3415" s="17">
        <f>E3415-F3415</f>
        <v>9586.409999999989</v>
      </c>
      <c r="K3415" s="9"/>
      <c r="L3415" s="9"/>
      <c r="M3415" s="9"/>
    </row>
    <row r="3416" spans="2:13" ht="12.75">
      <c r="B3416" s="5"/>
      <c r="C3416" s="5"/>
      <c r="D3416" s="10" t="s">
        <v>51</v>
      </c>
      <c r="E3416" s="11">
        <f>E3415+E3408+E3407</f>
        <v>206562.48</v>
      </c>
      <c r="F3416" s="11">
        <f>F3415+F3408+F3407</f>
        <v>191598.88</v>
      </c>
      <c r="G3416" s="8"/>
      <c r="H3416" s="9"/>
      <c r="I3416" s="9"/>
      <c r="J3416" s="17">
        <f>E3416-F3416</f>
        <v>14963.600000000006</v>
      </c>
      <c r="K3416" s="9"/>
      <c r="L3416" s="9"/>
      <c r="M3416" s="9"/>
    </row>
    <row r="3417" spans="1:13" ht="12.75">
      <c r="A3417" s="1" t="s">
        <v>13</v>
      </c>
      <c r="B3417" s="5" t="s">
        <v>14</v>
      </c>
      <c r="C3417" s="5" t="s">
        <v>135</v>
      </c>
      <c r="D3417" s="5" t="s">
        <v>16</v>
      </c>
      <c r="E3417" s="16">
        <v>16761.12</v>
      </c>
      <c r="F3417" s="16">
        <v>14656.66</v>
      </c>
      <c r="G3417" s="8"/>
      <c r="H3417" s="9"/>
      <c r="I3417" s="9"/>
      <c r="J3417" s="17">
        <f>E3417-F3417</f>
        <v>2104.459999999999</v>
      </c>
      <c r="K3417" s="9"/>
      <c r="L3417" s="9"/>
      <c r="M3417" s="9"/>
    </row>
    <row r="3418" spans="1:13" ht="12.75">
      <c r="A3418" s="1" t="s">
        <v>13</v>
      </c>
      <c r="B3418" s="5" t="s">
        <v>14</v>
      </c>
      <c r="C3418" s="5" t="s">
        <v>135</v>
      </c>
      <c r="D3418" s="5" t="s">
        <v>49</v>
      </c>
      <c r="E3418" s="16">
        <v>1643.34</v>
      </c>
      <c r="F3418" s="16">
        <v>1446.78</v>
      </c>
      <c r="G3418" s="8"/>
      <c r="H3418" s="9"/>
      <c r="I3418" s="9"/>
      <c r="J3418" s="17">
        <f>E3418-F3418</f>
        <v>196.55999999999995</v>
      </c>
      <c r="K3418" s="9"/>
      <c r="L3418" s="9"/>
      <c r="M3418" s="9"/>
    </row>
    <row r="3419" spans="1:13" ht="12.75">
      <c r="A3419" s="1" t="s">
        <v>13</v>
      </c>
      <c r="B3419" s="5" t="s">
        <v>14</v>
      </c>
      <c r="C3419" s="5" t="s">
        <v>135</v>
      </c>
      <c r="D3419" s="5" t="s">
        <v>50</v>
      </c>
      <c r="E3419" s="16">
        <v>2300.76</v>
      </c>
      <c r="F3419" s="16">
        <v>2028.71</v>
      </c>
      <c r="G3419" s="8"/>
      <c r="H3419" s="9"/>
      <c r="I3419" s="9"/>
      <c r="J3419" s="17">
        <f>E3419-F3419</f>
        <v>272.0500000000002</v>
      </c>
      <c r="K3419" s="9"/>
      <c r="L3419" s="9"/>
      <c r="M3419" s="9"/>
    </row>
    <row r="3420" spans="1:13" ht="12.75">
      <c r="A3420" s="1" t="s">
        <v>13</v>
      </c>
      <c r="B3420" s="5" t="s">
        <v>14</v>
      </c>
      <c r="C3420" s="5" t="s">
        <v>135</v>
      </c>
      <c r="D3420" s="5" t="s">
        <v>17</v>
      </c>
      <c r="E3420" s="16">
        <v>4648.14</v>
      </c>
      <c r="F3420" s="16">
        <v>4071.32</v>
      </c>
      <c r="G3420" s="8"/>
      <c r="H3420" s="9"/>
      <c r="I3420" s="9"/>
      <c r="J3420" s="17">
        <f>E3420-F3420</f>
        <v>576.8200000000002</v>
      </c>
      <c r="K3420" s="9"/>
      <c r="L3420" s="9"/>
      <c r="M3420" s="9"/>
    </row>
    <row r="3421" spans="1:13" ht="12.75">
      <c r="A3421" s="1" t="s">
        <v>13</v>
      </c>
      <c r="B3421" s="5" t="s">
        <v>14</v>
      </c>
      <c r="C3421" s="5" t="s">
        <v>135</v>
      </c>
      <c r="D3421" s="5" t="s">
        <v>18</v>
      </c>
      <c r="E3421" s="16">
        <v>4554.24</v>
      </c>
      <c r="F3421" s="16">
        <v>4004.68</v>
      </c>
      <c r="G3421" s="8"/>
      <c r="H3421" s="9"/>
      <c r="I3421" s="9"/>
      <c r="J3421" s="17">
        <f>E3421-F3421</f>
        <v>549.56</v>
      </c>
      <c r="K3421" s="9"/>
      <c r="L3421" s="9"/>
      <c r="M3421" s="9"/>
    </row>
    <row r="3422" spans="1:13" ht="12.75">
      <c r="A3422" s="1" t="s">
        <v>13</v>
      </c>
      <c r="B3422" s="5" t="s">
        <v>14</v>
      </c>
      <c r="C3422" s="5" t="s">
        <v>135</v>
      </c>
      <c r="D3422" s="5" t="s">
        <v>19</v>
      </c>
      <c r="E3422" s="16">
        <v>2300.76</v>
      </c>
      <c r="F3422" s="16">
        <v>2043.8</v>
      </c>
      <c r="G3422" s="8"/>
      <c r="H3422" s="9"/>
      <c r="I3422" s="9"/>
      <c r="J3422" s="17">
        <f>E3422-F3422</f>
        <v>256.96000000000026</v>
      </c>
      <c r="K3422" s="9"/>
      <c r="L3422" s="9"/>
      <c r="M3422" s="9"/>
    </row>
    <row r="3423" spans="1:13" ht="12.75">
      <c r="A3423" s="1" t="s">
        <v>13</v>
      </c>
      <c r="B3423" s="5" t="s">
        <v>14</v>
      </c>
      <c r="C3423" s="5" t="s">
        <v>135</v>
      </c>
      <c r="D3423" s="5" t="s">
        <v>20</v>
      </c>
      <c r="E3423" s="16">
        <v>516.9</v>
      </c>
      <c r="F3423" s="16">
        <v>449.11</v>
      </c>
      <c r="G3423" s="8"/>
      <c r="H3423" s="9"/>
      <c r="I3423" s="9"/>
      <c r="J3423" s="17">
        <f>E3423-F3423</f>
        <v>67.78999999999996</v>
      </c>
      <c r="K3423" s="9"/>
      <c r="L3423" s="9"/>
      <c r="M3423" s="9"/>
    </row>
    <row r="3424" spans="1:13" ht="12.75">
      <c r="A3424" s="1" t="s">
        <v>13</v>
      </c>
      <c r="B3424" s="5" t="s">
        <v>14</v>
      </c>
      <c r="C3424" s="5" t="s">
        <v>135</v>
      </c>
      <c r="D3424" s="5" t="s">
        <v>21</v>
      </c>
      <c r="E3424" s="16">
        <v>46604.97</v>
      </c>
      <c r="F3424" s="16">
        <v>37451.43</v>
      </c>
      <c r="G3424" s="8"/>
      <c r="H3424" s="9"/>
      <c r="I3424" s="9"/>
      <c r="J3424" s="17">
        <f>E3424-F3424</f>
        <v>9153.54</v>
      </c>
      <c r="K3424" s="9">
        <f>K3433</f>
        <v>1263.3600000000001</v>
      </c>
      <c r="L3424" s="9"/>
      <c r="M3424" s="9"/>
    </row>
    <row r="3425" spans="1:13" ht="12.75">
      <c r="A3425" s="1" t="s">
        <v>13</v>
      </c>
      <c r="B3425" s="5" t="s">
        <v>14</v>
      </c>
      <c r="C3425" s="5" t="s">
        <v>135</v>
      </c>
      <c r="D3425" s="5" t="s">
        <v>22</v>
      </c>
      <c r="E3425" s="16">
        <v>2300.64</v>
      </c>
      <c r="F3425" s="16">
        <v>1994.38</v>
      </c>
      <c r="G3425" s="8"/>
      <c r="H3425" s="9"/>
      <c r="I3425" s="9"/>
      <c r="J3425" s="17">
        <f>E3425-F3425</f>
        <v>306.25999999999976</v>
      </c>
      <c r="K3425" s="9"/>
      <c r="L3425" s="9"/>
      <c r="M3425" s="9"/>
    </row>
    <row r="3426" spans="1:13" ht="12.75">
      <c r="A3426" s="1" t="s">
        <v>13</v>
      </c>
      <c r="B3426" s="5" t="s">
        <v>14</v>
      </c>
      <c r="C3426" s="5" t="s">
        <v>135</v>
      </c>
      <c r="D3426" s="5" t="s">
        <v>23</v>
      </c>
      <c r="E3426" s="16">
        <v>10423.32</v>
      </c>
      <c r="F3426" s="16">
        <v>9123.32</v>
      </c>
      <c r="G3426" s="8"/>
      <c r="H3426" s="9"/>
      <c r="I3426" s="9"/>
      <c r="J3426" s="17">
        <f>E3426-F3426</f>
        <v>1300</v>
      </c>
      <c r="K3426" s="9"/>
      <c r="L3426" s="9"/>
      <c r="M3426" s="9"/>
    </row>
    <row r="3427" spans="1:13" ht="12.75">
      <c r="A3427" s="1" t="s">
        <v>13</v>
      </c>
      <c r="B3427" s="5" t="s">
        <v>14</v>
      </c>
      <c r="C3427" s="5" t="s">
        <v>135</v>
      </c>
      <c r="D3427" s="5" t="s">
        <v>24</v>
      </c>
      <c r="E3427" s="16">
        <v>47.1</v>
      </c>
      <c r="F3427" s="16">
        <v>49.95</v>
      </c>
      <c r="G3427" s="8"/>
      <c r="H3427" s="9"/>
      <c r="I3427" s="9"/>
      <c r="J3427" s="17">
        <f>E3427-F3427</f>
        <v>-2.8500000000000014</v>
      </c>
      <c r="K3427" s="9"/>
      <c r="L3427" s="9"/>
      <c r="M3427" s="9"/>
    </row>
    <row r="3428" spans="1:13" ht="12.75">
      <c r="A3428" s="1" t="s">
        <v>13</v>
      </c>
      <c r="B3428" s="5" t="s">
        <v>14</v>
      </c>
      <c r="C3428" s="5" t="s">
        <v>135</v>
      </c>
      <c r="D3428" s="5" t="s">
        <v>25</v>
      </c>
      <c r="E3428" s="16">
        <v>44555.7</v>
      </c>
      <c r="F3428" s="16">
        <v>38984.7</v>
      </c>
      <c r="G3428" s="8"/>
      <c r="H3428" s="9"/>
      <c r="I3428" s="9"/>
      <c r="J3428" s="17">
        <f>E3428-F3428</f>
        <v>5571</v>
      </c>
      <c r="K3428" s="9"/>
      <c r="L3428" s="9"/>
      <c r="M3428" s="9"/>
    </row>
    <row r="3429" spans="1:13" ht="12.75">
      <c r="A3429" s="1" t="s">
        <v>13</v>
      </c>
      <c r="B3429" s="5" t="s">
        <v>14</v>
      </c>
      <c r="C3429" s="5" t="s">
        <v>135</v>
      </c>
      <c r="D3429" s="10" t="s">
        <v>26</v>
      </c>
      <c r="E3429" s="11">
        <v>34320.9</v>
      </c>
      <c r="F3429" s="11">
        <v>30192.56</v>
      </c>
      <c r="G3429" s="8">
        <v>79200</v>
      </c>
      <c r="H3429" s="9"/>
      <c r="I3429" s="9"/>
      <c r="J3429" s="17">
        <f>E3429-F3429</f>
        <v>4128.34</v>
      </c>
      <c r="K3429" s="9"/>
      <c r="L3429" s="9"/>
      <c r="M3429" s="9"/>
    </row>
    <row r="3430" spans="1:13" ht="12.75">
      <c r="A3430" s="1" t="s">
        <v>13</v>
      </c>
      <c r="B3430" s="5" t="s">
        <v>14</v>
      </c>
      <c r="C3430" s="18" t="s">
        <v>135</v>
      </c>
      <c r="D3430" s="18" t="s">
        <v>28</v>
      </c>
      <c r="E3430" s="19">
        <v>30987</v>
      </c>
      <c r="F3430" s="19">
        <v>27415.54</v>
      </c>
      <c r="G3430" s="8"/>
      <c r="H3430" s="9"/>
      <c r="I3430" s="9"/>
      <c r="J3430" s="17">
        <f>E3430-F3430</f>
        <v>3571.459999999999</v>
      </c>
      <c r="K3430" s="9"/>
      <c r="L3430" s="9"/>
      <c r="M3430" s="9"/>
    </row>
    <row r="3431" spans="1:13" ht="12.75">
      <c r="A3431" s="1" t="s">
        <v>13</v>
      </c>
      <c r="B3431" s="5" t="s">
        <v>14</v>
      </c>
      <c r="C3431" s="5" t="s">
        <v>135</v>
      </c>
      <c r="D3431" s="5" t="s">
        <v>54</v>
      </c>
      <c r="E3431" s="16">
        <v>15822.48</v>
      </c>
      <c r="F3431" s="16">
        <v>13736.86</v>
      </c>
      <c r="G3431" s="8"/>
      <c r="H3431" s="9"/>
      <c r="I3431" s="9"/>
      <c r="J3431" s="17">
        <f>E3431-F3431</f>
        <v>2085.619999999999</v>
      </c>
      <c r="K3431" s="9"/>
      <c r="L3431" s="9"/>
      <c r="M3431" s="9"/>
    </row>
    <row r="3432" spans="1:13" ht="12.75">
      <c r="A3432" s="1" t="s">
        <v>13</v>
      </c>
      <c r="B3432" s="5" t="s">
        <v>14</v>
      </c>
      <c r="C3432" s="5" t="s">
        <v>135</v>
      </c>
      <c r="D3432" s="5" t="s">
        <v>29</v>
      </c>
      <c r="E3432" s="16">
        <v>788.52</v>
      </c>
      <c r="F3432" s="16">
        <v>690.56</v>
      </c>
      <c r="G3432" s="8"/>
      <c r="H3432" s="9"/>
      <c r="I3432" s="9"/>
      <c r="J3432" s="17">
        <f>E3432-F3432</f>
        <v>97.96000000000004</v>
      </c>
      <c r="K3432" s="9"/>
      <c r="L3432" s="9"/>
      <c r="M3432" s="9"/>
    </row>
    <row r="3433" spans="1:13" ht="12.75">
      <c r="A3433" s="1" t="s">
        <v>13</v>
      </c>
      <c r="B3433" s="5" t="s">
        <v>14</v>
      </c>
      <c r="C3433" s="5" t="s">
        <v>135</v>
      </c>
      <c r="D3433" s="5" t="s">
        <v>30</v>
      </c>
      <c r="E3433" s="16">
        <v>27524.6</v>
      </c>
      <c r="F3433" s="16">
        <v>22121.29</v>
      </c>
      <c r="G3433" s="8"/>
      <c r="H3433" s="9"/>
      <c r="I3433" s="9"/>
      <c r="J3433" s="17">
        <f>E3433-F3433</f>
        <v>5403.309999999998</v>
      </c>
      <c r="K3433" s="9">
        <f>105.28*12</f>
        <v>1263.3600000000001</v>
      </c>
      <c r="L3433" s="9"/>
      <c r="M3433" s="9"/>
    </row>
    <row r="3434" spans="1:13" ht="12.75">
      <c r="A3434" s="1" t="s">
        <v>13</v>
      </c>
      <c r="B3434" s="5" t="s">
        <v>14</v>
      </c>
      <c r="C3434" s="5" t="s">
        <v>135</v>
      </c>
      <c r="D3434" s="5" t="s">
        <v>31</v>
      </c>
      <c r="E3434" s="16">
        <v>360388.26</v>
      </c>
      <c r="F3434" s="16">
        <v>316401.52</v>
      </c>
      <c r="G3434" s="8"/>
      <c r="H3434" s="9"/>
      <c r="I3434" s="9"/>
      <c r="J3434" s="17">
        <f>E3434-F3434</f>
        <v>43986.73999999999</v>
      </c>
      <c r="K3434" s="9"/>
      <c r="L3434" s="9"/>
      <c r="M3434" s="9"/>
    </row>
    <row r="3435" spans="1:13" ht="12.75">
      <c r="A3435" s="1" t="s">
        <v>13</v>
      </c>
      <c r="B3435" s="5" t="s">
        <v>14</v>
      </c>
      <c r="C3435" s="5" t="s">
        <v>135</v>
      </c>
      <c r="D3435" s="5" t="s">
        <v>33</v>
      </c>
      <c r="E3435" s="16">
        <v>2723.1</v>
      </c>
      <c r="F3435" s="16">
        <v>2392.78</v>
      </c>
      <c r="G3435" s="8"/>
      <c r="H3435" s="9"/>
      <c r="I3435" s="9"/>
      <c r="J3435" s="17">
        <f>E3435-F3435</f>
        <v>330.3199999999997</v>
      </c>
      <c r="K3435" s="9"/>
      <c r="L3435" s="9"/>
      <c r="M3435" s="9"/>
    </row>
    <row r="3436" spans="1:13" ht="12.75">
      <c r="A3436" s="1" t="s">
        <v>13</v>
      </c>
      <c r="B3436" s="5" t="s">
        <v>14</v>
      </c>
      <c r="C3436" s="5" t="s">
        <v>135</v>
      </c>
      <c r="D3436" s="5" t="s">
        <v>37</v>
      </c>
      <c r="E3436" s="16">
        <v>609211.85</v>
      </c>
      <c r="F3436" s="16">
        <v>529255.95</v>
      </c>
      <c r="G3436" s="8"/>
      <c r="H3436" s="9"/>
      <c r="I3436" s="9"/>
      <c r="J3436" s="17">
        <f>E3436-F3436</f>
        <v>79955.90000000002</v>
      </c>
      <c r="K3436" s="9"/>
      <c r="L3436" s="9"/>
      <c r="M3436" s="9"/>
    </row>
    <row r="3437" spans="2:13" ht="12.75">
      <c r="B3437" s="5"/>
      <c r="C3437" s="5"/>
      <c r="D3437" s="10" t="s">
        <v>38</v>
      </c>
      <c r="E3437" s="11">
        <f>E3417+E3418+E3419+E3420+E3421+E3422+E3423+E3425+E3426+E3427+E3428+E3431+E3435</f>
        <v>108597.59999999999</v>
      </c>
      <c r="F3437" s="11">
        <f>F3417+F3418+F3419+F3420+F3421+F3422+F3423+F3425+F3426+F3427+F3428+F3431+F3435</f>
        <v>94983.05</v>
      </c>
      <c r="G3437" s="8"/>
      <c r="H3437" s="9"/>
      <c r="I3437" s="9"/>
      <c r="J3437" s="17">
        <f>E3437-F3437</f>
        <v>13614.549999999988</v>
      </c>
      <c r="K3437" s="9"/>
      <c r="L3437" s="9"/>
      <c r="M3437" s="9"/>
    </row>
    <row r="3438" spans="2:13" ht="12.75">
      <c r="B3438" s="5"/>
      <c r="C3438" s="5"/>
      <c r="D3438" s="10" t="s">
        <v>51</v>
      </c>
      <c r="E3438" s="11">
        <f>E3437+E3430+E3429</f>
        <v>173905.49999999997</v>
      </c>
      <c r="F3438" s="11">
        <f>F3437+F3430+F3429</f>
        <v>152591.15</v>
      </c>
      <c r="G3438" s="8"/>
      <c r="H3438" s="9"/>
      <c r="I3438" s="9"/>
      <c r="J3438" s="17">
        <f>E3438-F3438</f>
        <v>21314.349999999977</v>
      </c>
      <c r="K3438" s="9"/>
      <c r="L3438" s="9"/>
      <c r="M3438" s="9"/>
    </row>
    <row r="3439" spans="1:13" ht="12.75">
      <c r="A3439" s="1" t="s">
        <v>13</v>
      </c>
      <c r="B3439" s="5" t="s">
        <v>14</v>
      </c>
      <c r="C3439" s="5" t="s">
        <v>136</v>
      </c>
      <c r="D3439" s="5" t="s">
        <v>16</v>
      </c>
      <c r="E3439" s="16">
        <v>19841.4</v>
      </c>
      <c r="F3439" s="16">
        <v>18044.27</v>
      </c>
      <c r="G3439" s="8"/>
      <c r="H3439" s="9"/>
      <c r="I3439" s="9"/>
      <c r="J3439" s="17">
        <f>E3439-F3439</f>
        <v>1797.130000000001</v>
      </c>
      <c r="K3439" s="9"/>
      <c r="L3439" s="9"/>
      <c r="M3439" s="9"/>
    </row>
    <row r="3440" spans="1:13" ht="12.75">
      <c r="A3440" s="1" t="s">
        <v>13</v>
      </c>
      <c r="B3440" s="5" t="s">
        <v>14</v>
      </c>
      <c r="C3440" s="5" t="s">
        <v>136</v>
      </c>
      <c r="D3440" s="5" t="s">
        <v>49</v>
      </c>
      <c r="E3440" s="16">
        <v>1945.26</v>
      </c>
      <c r="F3440" s="16">
        <v>1780.31</v>
      </c>
      <c r="G3440" s="8"/>
      <c r="H3440" s="9"/>
      <c r="I3440" s="9"/>
      <c r="J3440" s="17">
        <f>E3440-F3440</f>
        <v>164.95000000000005</v>
      </c>
      <c r="K3440" s="9"/>
      <c r="L3440" s="9"/>
      <c r="M3440" s="9"/>
    </row>
    <row r="3441" spans="1:13" ht="12.75">
      <c r="A3441" s="1" t="s">
        <v>13</v>
      </c>
      <c r="B3441" s="5" t="s">
        <v>14</v>
      </c>
      <c r="C3441" s="5" t="s">
        <v>136</v>
      </c>
      <c r="D3441" s="5" t="s">
        <v>50</v>
      </c>
      <c r="E3441" s="16">
        <v>2723.58</v>
      </c>
      <c r="F3441" s="16">
        <v>2496.64</v>
      </c>
      <c r="G3441" s="8"/>
      <c r="H3441" s="9"/>
      <c r="I3441" s="9"/>
      <c r="J3441" s="17">
        <f>E3441-F3441</f>
        <v>226.94000000000005</v>
      </c>
      <c r="K3441" s="9"/>
      <c r="L3441" s="9"/>
      <c r="M3441" s="9"/>
    </row>
    <row r="3442" spans="1:13" ht="12.75">
      <c r="A3442" s="1" t="s">
        <v>13</v>
      </c>
      <c r="B3442" s="5" t="s">
        <v>14</v>
      </c>
      <c r="C3442" s="5" t="s">
        <v>136</v>
      </c>
      <c r="D3442" s="5" t="s">
        <v>17</v>
      </c>
      <c r="E3442" s="16">
        <v>5502.42</v>
      </c>
      <c r="F3442" s="16">
        <v>5012.73</v>
      </c>
      <c r="G3442" s="8"/>
      <c r="H3442" s="9"/>
      <c r="I3442" s="9"/>
      <c r="J3442" s="17">
        <f>E3442-F3442</f>
        <v>489.6900000000005</v>
      </c>
      <c r="K3442" s="9"/>
      <c r="L3442" s="9"/>
      <c r="M3442" s="9"/>
    </row>
    <row r="3443" spans="1:13" ht="12.75">
      <c r="A3443" s="1" t="s">
        <v>13</v>
      </c>
      <c r="B3443" s="5" t="s">
        <v>14</v>
      </c>
      <c r="C3443" s="5" t="s">
        <v>136</v>
      </c>
      <c r="D3443" s="5" t="s">
        <v>18</v>
      </c>
      <c r="E3443" s="16">
        <v>5391.18</v>
      </c>
      <c r="F3443" s="16">
        <v>4931.43</v>
      </c>
      <c r="G3443" s="8"/>
      <c r="H3443" s="9"/>
      <c r="I3443" s="9"/>
      <c r="J3443" s="17">
        <f>E3443-F3443</f>
        <v>459.75</v>
      </c>
      <c r="K3443" s="9"/>
      <c r="L3443" s="9"/>
      <c r="M3443" s="9"/>
    </row>
    <row r="3444" spans="1:13" ht="12.75">
      <c r="A3444" s="1" t="s">
        <v>13</v>
      </c>
      <c r="B3444" s="5" t="s">
        <v>14</v>
      </c>
      <c r="C3444" s="5" t="s">
        <v>136</v>
      </c>
      <c r="D3444" s="5" t="s">
        <v>19</v>
      </c>
      <c r="E3444" s="16">
        <v>2723.58</v>
      </c>
      <c r="F3444" s="16">
        <v>2517.95</v>
      </c>
      <c r="G3444" s="8"/>
      <c r="H3444" s="9"/>
      <c r="I3444" s="9"/>
      <c r="J3444" s="17">
        <f>E3444-F3444</f>
        <v>205.6300000000001</v>
      </c>
      <c r="K3444" s="9"/>
      <c r="L3444" s="9"/>
      <c r="M3444" s="9"/>
    </row>
    <row r="3445" spans="1:13" ht="12.75">
      <c r="A3445" s="1" t="s">
        <v>13</v>
      </c>
      <c r="B3445" s="5" t="s">
        <v>14</v>
      </c>
      <c r="C3445" s="5" t="s">
        <v>136</v>
      </c>
      <c r="D3445" s="5" t="s">
        <v>21</v>
      </c>
      <c r="E3445" s="16">
        <v>76153.04</v>
      </c>
      <c r="F3445" s="16">
        <v>66296.08</v>
      </c>
      <c r="G3445" s="8"/>
      <c r="H3445" s="9"/>
      <c r="I3445" s="9"/>
      <c r="J3445" s="17">
        <f>E3445-F3445</f>
        <v>9856.959999999992</v>
      </c>
      <c r="K3445" s="9">
        <f>K3454</f>
        <v>1981.08</v>
      </c>
      <c r="L3445" s="9"/>
      <c r="M3445" s="9"/>
    </row>
    <row r="3446" spans="1:13" ht="12.75">
      <c r="A3446" s="1" t="s">
        <v>13</v>
      </c>
      <c r="B3446" s="5" t="s">
        <v>14</v>
      </c>
      <c r="C3446" s="5" t="s">
        <v>136</v>
      </c>
      <c r="D3446" s="5" t="s">
        <v>22</v>
      </c>
      <c r="E3446" s="16">
        <v>2723.52</v>
      </c>
      <c r="F3446" s="16">
        <v>2454.48</v>
      </c>
      <c r="G3446" s="8"/>
      <c r="H3446" s="9"/>
      <c r="I3446" s="9"/>
      <c r="J3446" s="17">
        <f>E3446-F3446</f>
        <v>269.03999999999996</v>
      </c>
      <c r="K3446" s="9"/>
      <c r="L3446" s="9"/>
      <c r="M3446" s="9"/>
    </row>
    <row r="3447" spans="1:13" ht="12.75">
      <c r="A3447" s="1" t="s">
        <v>13</v>
      </c>
      <c r="B3447" s="5" t="s">
        <v>14</v>
      </c>
      <c r="C3447" s="5" t="s">
        <v>136</v>
      </c>
      <c r="D3447" s="5" t="s">
        <v>23</v>
      </c>
      <c r="E3447" s="16">
        <v>12338.82</v>
      </c>
      <c r="F3447" s="16">
        <v>11232.42</v>
      </c>
      <c r="G3447" s="8"/>
      <c r="H3447" s="9"/>
      <c r="I3447" s="9"/>
      <c r="J3447" s="17">
        <f>E3447-F3447</f>
        <v>1106.3999999999996</v>
      </c>
      <c r="K3447" s="9"/>
      <c r="L3447" s="9"/>
      <c r="M3447" s="9"/>
    </row>
    <row r="3448" spans="1:13" ht="12.75">
      <c r="A3448" s="1" t="s">
        <v>13</v>
      </c>
      <c r="B3448" s="5" t="s">
        <v>14</v>
      </c>
      <c r="C3448" s="5" t="s">
        <v>136</v>
      </c>
      <c r="D3448" s="5" t="s">
        <v>24</v>
      </c>
      <c r="E3448" s="16">
        <v>55.62</v>
      </c>
      <c r="F3448" s="16">
        <v>61.74</v>
      </c>
      <c r="G3448" s="8"/>
      <c r="H3448" s="9"/>
      <c r="I3448" s="9"/>
      <c r="J3448" s="17">
        <f>E3448-F3448</f>
        <v>-6.1200000000000045</v>
      </c>
      <c r="K3448" s="9"/>
      <c r="L3448" s="9"/>
      <c r="M3448" s="9"/>
    </row>
    <row r="3449" spans="1:13" ht="12.75">
      <c r="A3449" s="1" t="s">
        <v>13</v>
      </c>
      <c r="B3449" s="5" t="s">
        <v>14</v>
      </c>
      <c r="C3449" s="5" t="s">
        <v>136</v>
      </c>
      <c r="D3449" s="5" t="s">
        <v>25</v>
      </c>
      <c r="E3449" s="16">
        <v>52743.48</v>
      </c>
      <c r="F3449" s="16">
        <v>47995.86</v>
      </c>
      <c r="G3449" s="8"/>
      <c r="H3449" s="9"/>
      <c r="I3449" s="9"/>
      <c r="J3449" s="17">
        <f>E3449-F3449</f>
        <v>4747.620000000003</v>
      </c>
      <c r="K3449" s="9"/>
      <c r="L3449" s="9"/>
      <c r="M3449" s="9"/>
    </row>
    <row r="3450" spans="1:13" ht="12.75">
      <c r="A3450" s="1" t="s">
        <v>13</v>
      </c>
      <c r="B3450" s="5" t="s">
        <v>14</v>
      </c>
      <c r="C3450" s="5" t="s">
        <v>136</v>
      </c>
      <c r="D3450" s="10" t="s">
        <v>26</v>
      </c>
      <c r="E3450" s="11">
        <v>43851.24</v>
      </c>
      <c r="F3450" s="11">
        <v>40126.28</v>
      </c>
      <c r="G3450" s="8">
        <v>189700</v>
      </c>
      <c r="H3450" s="9"/>
      <c r="I3450" s="9"/>
      <c r="J3450" s="17">
        <f>E3450-F3450</f>
        <v>3724.959999999999</v>
      </c>
      <c r="K3450" s="9"/>
      <c r="L3450" s="9"/>
      <c r="M3450" s="9"/>
    </row>
    <row r="3451" spans="1:13" ht="12.75">
      <c r="A3451" s="1" t="s">
        <v>13</v>
      </c>
      <c r="B3451" s="5" t="s">
        <v>14</v>
      </c>
      <c r="C3451" s="18" t="s">
        <v>136</v>
      </c>
      <c r="D3451" s="18" t="s">
        <v>28</v>
      </c>
      <c r="E3451" s="19">
        <v>36681.48</v>
      </c>
      <c r="F3451" s="19">
        <v>33768.52</v>
      </c>
      <c r="G3451" s="8"/>
      <c r="H3451" s="9"/>
      <c r="I3451" s="9"/>
      <c r="J3451" s="17">
        <f>E3451-F3451</f>
        <v>2912.9600000000064</v>
      </c>
      <c r="K3451" s="9"/>
      <c r="L3451" s="9"/>
      <c r="M3451" s="9"/>
    </row>
    <row r="3452" spans="1:13" ht="12.75">
      <c r="A3452" s="1" t="s">
        <v>13</v>
      </c>
      <c r="B3452" s="5" t="s">
        <v>14</v>
      </c>
      <c r="C3452" s="5" t="s">
        <v>136</v>
      </c>
      <c r="D3452" s="5" t="s">
        <v>54</v>
      </c>
      <c r="E3452" s="16">
        <v>18730.26</v>
      </c>
      <c r="F3452" s="16">
        <v>16894.67</v>
      </c>
      <c r="G3452" s="8"/>
      <c r="H3452" s="9"/>
      <c r="I3452" s="9"/>
      <c r="J3452" s="17">
        <f>E3452-F3452</f>
        <v>1835.5900000000001</v>
      </c>
      <c r="K3452" s="9"/>
      <c r="L3452" s="9"/>
      <c r="M3452" s="9"/>
    </row>
    <row r="3453" spans="1:13" ht="12.75">
      <c r="A3453" s="1" t="s">
        <v>13</v>
      </c>
      <c r="B3453" s="5" t="s">
        <v>14</v>
      </c>
      <c r="C3453" s="5" t="s">
        <v>136</v>
      </c>
      <c r="D3453" s="5" t="s">
        <v>29</v>
      </c>
      <c r="E3453" s="16">
        <v>1100.04</v>
      </c>
      <c r="F3453" s="16">
        <v>1002.11</v>
      </c>
      <c r="G3453" s="8"/>
      <c r="H3453" s="9"/>
      <c r="I3453" s="9"/>
      <c r="J3453" s="17">
        <f>E3453-F3453</f>
        <v>97.92999999999995</v>
      </c>
      <c r="K3453" s="9"/>
      <c r="L3453" s="9"/>
      <c r="M3453" s="9"/>
    </row>
    <row r="3454" spans="1:13" ht="12.75">
      <c r="A3454" s="1" t="s">
        <v>13</v>
      </c>
      <c r="B3454" s="5" t="s">
        <v>14</v>
      </c>
      <c r="C3454" s="5" t="s">
        <v>136</v>
      </c>
      <c r="D3454" s="5" t="s">
        <v>30</v>
      </c>
      <c r="E3454" s="16">
        <v>44976.37</v>
      </c>
      <c r="F3454" s="16">
        <v>39159.66</v>
      </c>
      <c r="G3454" s="8"/>
      <c r="H3454" s="9"/>
      <c r="I3454" s="9"/>
      <c r="J3454" s="17">
        <f>E3454-F3454</f>
        <v>5816.709999999999</v>
      </c>
      <c r="K3454" s="9">
        <f>165.09*12</f>
        <v>1981.08</v>
      </c>
      <c r="L3454" s="9"/>
      <c r="M3454" s="9"/>
    </row>
    <row r="3455" spans="1:13" ht="12.75">
      <c r="A3455" s="1" t="s">
        <v>13</v>
      </c>
      <c r="B3455" s="5" t="s">
        <v>14</v>
      </c>
      <c r="C3455" s="5" t="s">
        <v>136</v>
      </c>
      <c r="D3455" s="5" t="s">
        <v>31</v>
      </c>
      <c r="E3455" s="16">
        <v>401240.1</v>
      </c>
      <c r="F3455" s="16">
        <v>381464.34</v>
      </c>
      <c r="G3455" s="8"/>
      <c r="H3455" s="9"/>
      <c r="I3455" s="9"/>
      <c r="J3455" s="17">
        <f>E3455-F3455</f>
        <v>19775.75999999995</v>
      </c>
      <c r="K3455" s="9"/>
      <c r="L3455" s="9"/>
      <c r="M3455" s="9"/>
    </row>
    <row r="3456" spans="1:13" ht="12.75">
      <c r="A3456" s="1" t="s">
        <v>13</v>
      </c>
      <c r="B3456" s="5" t="s">
        <v>14</v>
      </c>
      <c r="C3456" s="5" t="s">
        <v>136</v>
      </c>
      <c r="D3456" s="5" t="s">
        <v>33</v>
      </c>
      <c r="E3456" s="16">
        <v>3223.44</v>
      </c>
      <c r="F3456" s="16">
        <v>2946.35</v>
      </c>
      <c r="G3456" s="8"/>
      <c r="H3456" s="9"/>
      <c r="I3456" s="9"/>
      <c r="J3456" s="17">
        <f>E3456-F3456</f>
        <v>277.09000000000015</v>
      </c>
      <c r="K3456" s="9"/>
      <c r="L3456" s="9"/>
      <c r="M3456" s="9"/>
    </row>
    <row r="3457" spans="1:13" ht="12.75">
      <c r="A3457" s="1" t="s">
        <v>13</v>
      </c>
      <c r="B3457" s="5" t="s">
        <v>14</v>
      </c>
      <c r="C3457" s="5" t="s">
        <v>136</v>
      </c>
      <c r="D3457" s="5" t="s">
        <v>37</v>
      </c>
      <c r="E3457" s="16">
        <v>731944.83</v>
      </c>
      <c r="F3457" s="16">
        <v>678185.84</v>
      </c>
      <c r="G3457" s="8"/>
      <c r="H3457" s="9"/>
      <c r="I3457" s="9"/>
      <c r="J3457" s="17">
        <f>E3457-F3457</f>
        <v>53758.98999999999</v>
      </c>
      <c r="K3457" s="9"/>
      <c r="L3457" s="9"/>
      <c r="M3457" s="9"/>
    </row>
    <row r="3458" spans="2:13" ht="12.75">
      <c r="B3458" s="5"/>
      <c r="C3458" s="5"/>
      <c r="D3458" s="10" t="s">
        <v>38</v>
      </c>
      <c r="E3458" s="11">
        <f>E3439+E3440+E3441+E3442+E3443+E3444+E3446+E3447+E3448+E3449+E3452+E3456</f>
        <v>127942.56</v>
      </c>
      <c r="F3458" s="11">
        <f>F3439+F3440+F3441+F3442+F3443+F3444+F3446+F3447+F3448+F3449+F3452+F3456</f>
        <v>116368.85</v>
      </c>
      <c r="G3458" s="8"/>
      <c r="H3458" s="9"/>
      <c r="I3458" s="9"/>
      <c r="J3458" s="17">
        <f>E3458-F3458</f>
        <v>11573.709999999992</v>
      </c>
      <c r="K3458" s="9"/>
      <c r="L3458" s="9"/>
      <c r="M3458" s="9"/>
    </row>
    <row r="3459" spans="2:13" ht="12.75">
      <c r="B3459" s="5"/>
      <c r="C3459" s="5"/>
      <c r="D3459" s="10" t="s">
        <v>51</v>
      </c>
      <c r="E3459" s="11">
        <f>E3458+E3451+E3450</f>
        <v>208475.28</v>
      </c>
      <c r="F3459" s="11">
        <f>F3458+F3451+F3450</f>
        <v>190263.65</v>
      </c>
      <c r="G3459" s="8"/>
      <c r="H3459" s="9"/>
      <c r="I3459" s="9"/>
      <c r="J3459" s="17">
        <f>E3459-F3459</f>
        <v>18211.630000000005</v>
      </c>
      <c r="K3459" s="9"/>
      <c r="L3459" s="9"/>
      <c r="M3459" s="9"/>
    </row>
    <row r="3460" spans="1:13" ht="12.75">
      <c r="A3460" s="1" t="s">
        <v>13</v>
      </c>
      <c r="B3460" s="5" t="s">
        <v>14</v>
      </c>
      <c r="C3460" s="5" t="s">
        <v>137</v>
      </c>
      <c r="D3460" s="5" t="s">
        <v>16</v>
      </c>
      <c r="E3460" s="16">
        <v>16769.88</v>
      </c>
      <c r="F3460" s="16">
        <v>12624.58</v>
      </c>
      <c r="G3460" s="8"/>
      <c r="H3460" s="9"/>
      <c r="I3460" s="9"/>
      <c r="J3460" s="17">
        <f>E3460-F3460</f>
        <v>4145.300000000001</v>
      </c>
      <c r="K3460" s="9"/>
      <c r="L3460" s="9"/>
      <c r="M3460" s="9"/>
    </row>
    <row r="3461" spans="1:13" ht="12.75">
      <c r="A3461" s="1" t="s">
        <v>13</v>
      </c>
      <c r="B3461" s="5" t="s">
        <v>14</v>
      </c>
      <c r="C3461" s="5" t="s">
        <v>137</v>
      </c>
      <c r="D3461" s="5" t="s">
        <v>49</v>
      </c>
      <c r="E3461" s="16">
        <v>1644.36</v>
      </c>
      <c r="F3461" s="16">
        <v>1245.79</v>
      </c>
      <c r="G3461" s="8"/>
      <c r="H3461" s="9"/>
      <c r="I3461" s="9"/>
      <c r="J3461" s="17">
        <f>E3461-F3461</f>
        <v>398.56999999999994</v>
      </c>
      <c r="K3461" s="9"/>
      <c r="L3461" s="9"/>
      <c r="M3461" s="9"/>
    </row>
    <row r="3462" spans="1:13" ht="12.75">
      <c r="A3462" s="1" t="s">
        <v>13</v>
      </c>
      <c r="B3462" s="5" t="s">
        <v>14</v>
      </c>
      <c r="C3462" s="5" t="s">
        <v>137</v>
      </c>
      <c r="D3462" s="5" t="s">
        <v>50</v>
      </c>
      <c r="E3462" s="16">
        <v>2302.08</v>
      </c>
      <c r="F3462" s="16">
        <v>1746.95</v>
      </c>
      <c r="G3462" s="8"/>
      <c r="H3462" s="9"/>
      <c r="I3462" s="9"/>
      <c r="J3462" s="17">
        <f>E3462-F3462</f>
        <v>555.1299999999999</v>
      </c>
      <c r="K3462" s="9"/>
      <c r="L3462" s="9"/>
      <c r="M3462" s="9"/>
    </row>
    <row r="3463" spans="1:13" ht="12.75">
      <c r="A3463" s="1" t="s">
        <v>13</v>
      </c>
      <c r="B3463" s="5" t="s">
        <v>14</v>
      </c>
      <c r="C3463" s="5" t="s">
        <v>137</v>
      </c>
      <c r="D3463" s="5" t="s">
        <v>17</v>
      </c>
      <c r="E3463" s="16">
        <v>4650.48</v>
      </c>
      <c r="F3463" s="16">
        <v>3507.13</v>
      </c>
      <c r="G3463" s="8"/>
      <c r="H3463" s="9"/>
      <c r="I3463" s="9"/>
      <c r="J3463" s="17">
        <f>E3463-F3463</f>
        <v>1143.3499999999995</v>
      </c>
      <c r="K3463" s="9"/>
      <c r="L3463" s="9"/>
      <c r="M3463" s="9"/>
    </row>
    <row r="3464" spans="1:13" ht="12.75">
      <c r="A3464" s="1" t="s">
        <v>13</v>
      </c>
      <c r="B3464" s="5" t="s">
        <v>14</v>
      </c>
      <c r="C3464" s="5" t="s">
        <v>137</v>
      </c>
      <c r="D3464" s="5" t="s">
        <v>18</v>
      </c>
      <c r="E3464" s="16">
        <v>4556.64</v>
      </c>
      <c r="F3464" s="16">
        <v>3450.4</v>
      </c>
      <c r="G3464" s="8"/>
      <c r="H3464" s="9"/>
      <c r="I3464" s="9"/>
      <c r="J3464" s="17">
        <f>E3464-F3464</f>
        <v>1106.2400000000002</v>
      </c>
      <c r="K3464" s="9"/>
      <c r="L3464" s="9"/>
      <c r="M3464" s="9"/>
    </row>
    <row r="3465" spans="1:13" ht="12.75">
      <c r="A3465" s="1" t="s">
        <v>13</v>
      </c>
      <c r="B3465" s="5" t="s">
        <v>14</v>
      </c>
      <c r="C3465" s="5" t="s">
        <v>137</v>
      </c>
      <c r="D3465" s="5" t="s">
        <v>19</v>
      </c>
      <c r="E3465" s="16">
        <v>2302.08</v>
      </c>
      <c r="F3465" s="16">
        <v>1761.82</v>
      </c>
      <c r="G3465" s="8"/>
      <c r="H3465" s="9"/>
      <c r="I3465" s="9"/>
      <c r="J3465" s="17">
        <f>E3465-F3465</f>
        <v>540.26</v>
      </c>
      <c r="K3465" s="9"/>
      <c r="L3465" s="9"/>
      <c r="M3465" s="9"/>
    </row>
    <row r="3466" spans="1:13" ht="12.75">
      <c r="A3466" s="1" t="s">
        <v>13</v>
      </c>
      <c r="B3466" s="5" t="s">
        <v>14</v>
      </c>
      <c r="C3466" s="5" t="s">
        <v>137</v>
      </c>
      <c r="D3466" s="5" t="s">
        <v>20</v>
      </c>
      <c r="E3466" s="16">
        <v>517.02</v>
      </c>
      <c r="F3466" s="16">
        <v>386.73</v>
      </c>
      <c r="G3466" s="8"/>
      <c r="H3466" s="9"/>
      <c r="I3466" s="9"/>
      <c r="J3466" s="17">
        <f>E3466-F3466</f>
        <v>130.28999999999996</v>
      </c>
      <c r="K3466" s="9"/>
      <c r="L3466" s="9"/>
      <c r="M3466" s="9"/>
    </row>
    <row r="3467" spans="1:13" ht="12.75">
      <c r="A3467" s="1" t="s">
        <v>13</v>
      </c>
      <c r="B3467" s="5" t="s">
        <v>14</v>
      </c>
      <c r="C3467" s="5" t="s">
        <v>137</v>
      </c>
      <c r="D3467" s="5" t="s">
        <v>21</v>
      </c>
      <c r="E3467" s="16">
        <v>58380.26</v>
      </c>
      <c r="F3467" s="16">
        <v>35213.23</v>
      </c>
      <c r="G3467" s="8"/>
      <c r="H3467" s="9"/>
      <c r="I3467" s="9"/>
      <c r="J3467" s="17">
        <f>E3467-F3467</f>
        <v>23167.03</v>
      </c>
      <c r="K3467" s="9">
        <f>K3476</f>
        <v>1614.2400000000002</v>
      </c>
      <c r="L3467" s="9"/>
      <c r="M3467" s="9"/>
    </row>
    <row r="3468" spans="1:13" ht="12.75">
      <c r="A3468" s="1" t="s">
        <v>13</v>
      </c>
      <c r="B3468" s="5" t="s">
        <v>14</v>
      </c>
      <c r="C3468" s="5" t="s">
        <v>137</v>
      </c>
      <c r="D3468" s="5" t="s">
        <v>22</v>
      </c>
      <c r="E3468" s="16">
        <v>2301.78</v>
      </c>
      <c r="F3468" s="16">
        <v>1717.16</v>
      </c>
      <c r="G3468" s="8"/>
      <c r="H3468" s="9"/>
      <c r="I3468" s="9"/>
      <c r="J3468" s="17">
        <f>E3468-F3468</f>
        <v>584.6200000000001</v>
      </c>
      <c r="K3468" s="9"/>
      <c r="L3468" s="9"/>
      <c r="M3468" s="9"/>
    </row>
    <row r="3469" spans="1:13" ht="12.75">
      <c r="A3469" s="1" t="s">
        <v>13</v>
      </c>
      <c r="B3469" s="5" t="s">
        <v>14</v>
      </c>
      <c r="C3469" s="5" t="s">
        <v>137</v>
      </c>
      <c r="D3469" s="5" t="s">
        <v>23</v>
      </c>
      <c r="E3469" s="16">
        <v>10428.72</v>
      </c>
      <c r="F3469" s="16">
        <v>7858.86</v>
      </c>
      <c r="G3469" s="8"/>
      <c r="H3469" s="9"/>
      <c r="I3469" s="9"/>
      <c r="J3469" s="17">
        <f>E3469-F3469</f>
        <v>2569.8599999999997</v>
      </c>
      <c r="K3469" s="9"/>
      <c r="L3469" s="9"/>
      <c r="M3469" s="9"/>
    </row>
    <row r="3470" spans="1:13" ht="12.75">
      <c r="A3470" s="1" t="s">
        <v>13</v>
      </c>
      <c r="B3470" s="5" t="s">
        <v>14</v>
      </c>
      <c r="C3470" s="5" t="s">
        <v>137</v>
      </c>
      <c r="D3470" s="5" t="s">
        <v>24</v>
      </c>
      <c r="E3470" s="16">
        <v>47.04</v>
      </c>
      <c r="F3470" s="16">
        <v>43.25</v>
      </c>
      <c r="G3470" s="8"/>
      <c r="H3470" s="9"/>
      <c r="I3470" s="9"/>
      <c r="J3470" s="17">
        <f>E3470-F3470</f>
        <v>3.789999999999999</v>
      </c>
      <c r="K3470" s="9"/>
      <c r="L3470" s="9"/>
      <c r="M3470" s="9"/>
    </row>
    <row r="3471" spans="1:13" ht="12.75">
      <c r="A3471" s="1" t="s">
        <v>13</v>
      </c>
      <c r="B3471" s="5" t="s">
        <v>14</v>
      </c>
      <c r="C3471" s="5" t="s">
        <v>137</v>
      </c>
      <c r="D3471" s="5" t="s">
        <v>25</v>
      </c>
      <c r="E3471" s="16">
        <v>44578.5</v>
      </c>
      <c r="F3471" s="16">
        <v>33580.31</v>
      </c>
      <c r="G3471" s="8"/>
      <c r="H3471" s="9"/>
      <c r="I3471" s="9"/>
      <c r="J3471" s="17">
        <f>E3471-F3471</f>
        <v>10998.190000000002</v>
      </c>
      <c r="K3471" s="9"/>
      <c r="L3471" s="9"/>
      <c r="M3471" s="9"/>
    </row>
    <row r="3472" spans="1:13" ht="12.75">
      <c r="A3472" s="1" t="s">
        <v>13</v>
      </c>
      <c r="B3472" s="5" t="s">
        <v>14</v>
      </c>
      <c r="C3472" s="5" t="s">
        <v>137</v>
      </c>
      <c r="D3472" s="10" t="s">
        <v>26</v>
      </c>
      <c r="E3472" s="11">
        <v>35888.16</v>
      </c>
      <c r="F3472" s="11">
        <v>27186.79</v>
      </c>
      <c r="G3472" s="8">
        <v>15400</v>
      </c>
      <c r="H3472" s="9"/>
      <c r="I3472" s="9"/>
      <c r="J3472" s="17">
        <f>E3472-F3472</f>
        <v>8701.370000000003</v>
      </c>
      <c r="K3472" s="9"/>
      <c r="L3472" s="9"/>
      <c r="M3472" s="9"/>
    </row>
    <row r="3473" spans="1:13" ht="12.75">
      <c r="A3473" s="1" t="s">
        <v>13</v>
      </c>
      <c r="B3473" s="5" t="s">
        <v>14</v>
      </c>
      <c r="C3473" s="18" t="s">
        <v>137</v>
      </c>
      <c r="D3473" s="18" t="s">
        <v>28</v>
      </c>
      <c r="E3473" s="19">
        <v>31002.84</v>
      </c>
      <c r="F3473" s="19">
        <v>23626.55</v>
      </c>
      <c r="G3473" s="8"/>
      <c r="H3473" s="9"/>
      <c r="I3473" s="9"/>
      <c r="J3473" s="17">
        <f>E3473-F3473</f>
        <v>7376.290000000001</v>
      </c>
      <c r="K3473" s="9"/>
      <c r="L3473" s="9"/>
      <c r="M3473" s="9"/>
    </row>
    <row r="3474" spans="1:13" ht="12.75">
      <c r="A3474" s="1" t="s">
        <v>13</v>
      </c>
      <c r="B3474" s="5" t="s">
        <v>14</v>
      </c>
      <c r="C3474" s="5" t="s">
        <v>137</v>
      </c>
      <c r="D3474" s="5" t="s">
        <v>54</v>
      </c>
      <c r="E3474" s="16">
        <v>15830.46</v>
      </c>
      <c r="F3474" s="16">
        <v>11819.93</v>
      </c>
      <c r="G3474" s="8"/>
      <c r="H3474" s="9"/>
      <c r="I3474" s="9"/>
      <c r="J3474" s="17">
        <f>E3474-F3474</f>
        <v>4010.529999999999</v>
      </c>
      <c r="K3474" s="9"/>
      <c r="L3474" s="9"/>
      <c r="M3474" s="9"/>
    </row>
    <row r="3475" spans="1:13" ht="12.75">
      <c r="A3475" s="1" t="s">
        <v>13</v>
      </c>
      <c r="B3475" s="5" t="s">
        <v>14</v>
      </c>
      <c r="C3475" s="5" t="s">
        <v>137</v>
      </c>
      <c r="D3475" s="5" t="s">
        <v>29</v>
      </c>
      <c r="E3475" s="16">
        <v>842.94</v>
      </c>
      <c r="F3475" s="16">
        <v>635.59</v>
      </c>
      <c r="G3475" s="8"/>
      <c r="H3475" s="9"/>
      <c r="I3475" s="9"/>
      <c r="J3475" s="17">
        <f>E3475-F3475</f>
        <v>207.35000000000002</v>
      </c>
      <c r="K3475" s="9"/>
      <c r="L3475" s="9"/>
      <c r="M3475" s="9"/>
    </row>
    <row r="3476" spans="1:13" ht="12.75">
      <c r="A3476" s="1" t="s">
        <v>13</v>
      </c>
      <c r="B3476" s="5" t="s">
        <v>14</v>
      </c>
      <c r="C3476" s="5" t="s">
        <v>137</v>
      </c>
      <c r="D3476" s="5" t="s">
        <v>30</v>
      </c>
      <c r="E3476" s="16">
        <v>34479.22</v>
      </c>
      <c r="F3476" s="16">
        <v>20799.31</v>
      </c>
      <c r="G3476" s="8"/>
      <c r="H3476" s="9"/>
      <c r="I3476" s="9"/>
      <c r="J3476" s="17">
        <f>E3476-F3476</f>
        <v>13679.91</v>
      </c>
      <c r="K3476" s="9">
        <f>134.52*12</f>
        <v>1614.2400000000002</v>
      </c>
      <c r="L3476" s="9"/>
      <c r="M3476" s="9"/>
    </row>
    <row r="3477" spans="1:13" ht="12.75">
      <c r="A3477" s="1" t="s">
        <v>13</v>
      </c>
      <c r="B3477" s="5" t="s">
        <v>14</v>
      </c>
      <c r="C3477" s="5" t="s">
        <v>137</v>
      </c>
      <c r="D3477" s="5" t="s">
        <v>31</v>
      </c>
      <c r="E3477" s="16">
        <v>360572.64</v>
      </c>
      <c r="F3477" s="16">
        <v>272580.45</v>
      </c>
      <c r="G3477" s="8"/>
      <c r="H3477" s="9"/>
      <c r="I3477" s="9"/>
      <c r="J3477" s="17">
        <f>E3477-F3477</f>
        <v>87992.19</v>
      </c>
      <c r="K3477" s="9"/>
      <c r="L3477" s="9"/>
      <c r="M3477" s="9"/>
    </row>
    <row r="3478" spans="1:13" ht="12.75">
      <c r="A3478" s="1" t="s">
        <v>13</v>
      </c>
      <c r="B3478" s="5" t="s">
        <v>14</v>
      </c>
      <c r="C3478" s="5" t="s">
        <v>137</v>
      </c>
      <c r="D3478" s="5" t="s">
        <v>33</v>
      </c>
      <c r="E3478" s="16">
        <v>2724.6</v>
      </c>
      <c r="F3478" s="16">
        <v>2061.59</v>
      </c>
      <c r="G3478" s="8"/>
      <c r="H3478" s="9"/>
      <c r="I3478" s="9"/>
      <c r="J3478" s="17">
        <f>E3478-F3478</f>
        <v>663.0099999999998</v>
      </c>
      <c r="K3478" s="9"/>
      <c r="L3478" s="9"/>
      <c r="M3478" s="9"/>
    </row>
    <row r="3479" spans="1:13" ht="12.75">
      <c r="A3479" s="1" t="s">
        <v>13</v>
      </c>
      <c r="B3479" s="5" t="s">
        <v>14</v>
      </c>
      <c r="C3479" s="5" t="s">
        <v>137</v>
      </c>
      <c r="D3479" s="5" t="s">
        <v>37</v>
      </c>
      <c r="E3479" s="16">
        <v>629819.7</v>
      </c>
      <c r="F3479" s="16">
        <v>461846.42</v>
      </c>
      <c r="G3479" s="8"/>
      <c r="H3479" s="9"/>
      <c r="I3479" s="9"/>
      <c r="J3479" s="17">
        <f>E3479-F3479</f>
        <v>167973.27999999997</v>
      </c>
      <c r="K3479" s="9"/>
      <c r="L3479" s="9"/>
      <c r="M3479" s="9"/>
    </row>
    <row r="3480" spans="2:13" ht="12.75">
      <c r="B3480" s="5"/>
      <c r="C3480" s="5"/>
      <c r="D3480" s="10" t="s">
        <v>38</v>
      </c>
      <c r="E3480" s="11">
        <f>E3460+E3461+E3462+E3463+E3464+E3465+E3466+E3468+E3469+E3470+E3471+E3474+E3478</f>
        <v>108653.64000000001</v>
      </c>
      <c r="F3480" s="11">
        <f>F3460+F3461+F3462+F3463+F3464+F3465+F3466+F3468+F3469+F3470+F3471+F3474+F3478</f>
        <v>81804.5</v>
      </c>
      <c r="G3480" s="8"/>
      <c r="H3480" s="9"/>
      <c r="I3480" s="9"/>
      <c r="J3480" s="17">
        <f>E3480-F3480</f>
        <v>26849.140000000014</v>
      </c>
      <c r="K3480" s="9"/>
      <c r="L3480" s="9"/>
      <c r="M3480" s="9"/>
    </row>
    <row r="3481" spans="2:13" ht="12.75">
      <c r="B3481" s="5"/>
      <c r="C3481" s="5"/>
      <c r="D3481" s="10" t="s">
        <v>51</v>
      </c>
      <c r="E3481" s="11">
        <f>E3480+E3473+E3472</f>
        <v>175544.64</v>
      </c>
      <c r="F3481" s="11">
        <f>F3480+F3473+F3472</f>
        <v>132617.84</v>
      </c>
      <c r="G3481" s="8"/>
      <c r="H3481" s="9"/>
      <c r="I3481" s="9"/>
      <c r="J3481" s="17">
        <f>E3481-F3481</f>
        <v>42926.80000000002</v>
      </c>
      <c r="K3481" s="9"/>
      <c r="L3481" s="9"/>
      <c r="M3481" s="9"/>
    </row>
    <row r="3482" spans="1:13" ht="12.75">
      <c r="A3482" s="1" t="s">
        <v>13</v>
      </c>
      <c r="B3482" s="5" t="s">
        <v>14</v>
      </c>
      <c r="C3482" s="5" t="s">
        <v>138</v>
      </c>
      <c r="D3482" s="5" t="s">
        <v>16</v>
      </c>
      <c r="E3482" s="16">
        <v>17123.4</v>
      </c>
      <c r="F3482" s="16">
        <v>14391.45</v>
      </c>
      <c r="G3482" s="8"/>
      <c r="H3482" s="9"/>
      <c r="I3482" s="9"/>
      <c r="J3482" s="17">
        <f>E3482-F3482</f>
        <v>2731.9500000000007</v>
      </c>
      <c r="K3482" s="9"/>
      <c r="L3482" s="9"/>
      <c r="M3482" s="9"/>
    </row>
    <row r="3483" spans="1:13" ht="12.75">
      <c r="A3483" s="1" t="s">
        <v>13</v>
      </c>
      <c r="B3483" s="5" t="s">
        <v>14</v>
      </c>
      <c r="C3483" s="5" t="s">
        <v>138</v>
      </c>
      <c r="D3483" s="5" t="s">
        <v>49</v>
      </c>
      <c r="E3483" s="16">
        <v>1678.8</v>
      </c>
      <c r="F3483" s="16">
        <v>1422.04</v>
      </c>
      <c r="G3483" s="8"/>
      <c r="H3483" s="9"/>
      <c r="I3483" s="9"/>
      <c r="J3483" s="17">
        <f>E3483-F3483</f>
        <v>256.76</v>
      </c>
      <c r="K3483" s="9"/>
      <c r="L3483" s="9"/>
      <c r="M3483" s="9"/>
    </row>
    <row r="3484" spans="1:13" ht="12.75">
      <c r="A3484" s="1" t="s">
        <v>13</v>
      </c>
      <c r="B3484" s="5" t="s">
        <v>14</v>
      </c>
      <c r="C3484" s="5" t="s">
        <v>138</v>
      </c>
      <c r="D3484" s="5" t="s">
        <v>50</v>
      </c>
      <c r="E3484" s="16">
        <v>2350.8</v>
      </c>
      <c r="F3484" s="16">
        <v>1995.43</v>
      </c>
      <c r="G3484" s="8"/>
      <c r="H3484" s="9"/>
      <c r="I3484" s="9"/>
      <c r="J3484" s="17">
        <f>E3484-F3484</f>
        <v>355.3700000000001</v>
      </c>
      <c r="K3484" s="9"/>
      <c r="L3484" s="9"/>
      <c r="M3484" s="9"/>
    </row>
    <row r="3485" spans="1:13" ht="12.75">
      <c r="A3485" s="1" t="s">
        <v>13</v>
      </c>
      <c r="B3485" s="5" t="s">
        <v>14</v>
      </c>
      <c r="C3485" s="5" t="s">
        <v>138</v>
      </c>
      <c r="D3485" s="5" t="s">
        <v>17</v>
      </c>
      <c r="E3485" s="16">
        <v>4748.52</v>
      </c>
      <c r="F3485" s="16">
        <v>3999.54</v>
      </c>
      <c r="G3485" s="8"/>
      <c r="H3485" s="9"/>
      <c r="I3485" s="9"/>
      <c r="J3485" s="17">
        <f>E3485-F3485</f>
        <v>748.9800000000005</v>
      </c>
      <c r="K3485" s="9"/>
      <c r="L3485" s="9"/>
      <c r="M3485" s="9"/>
    </row>
    <row r="3486" spans="1:13" ht="12.75">
      <c r="A3486" s="1" t="s">
        <v>13</v>
      </c>
      <c r="B3486" s="5" t="s">
        <v>14</v>
      </c>
      <c r="C3486" s="5" t="s">
        <v>138</v>
      </c>
      <c r="D3486" s="5" t="s">
        <v>18</v>
      </c>
      <c r="E3486" s="16">
        <v>4652.58</v>
      </c>
      <c r="F3486" s="16">
        <v>3938.65</v>
      </c>
      <c r="G3486" s="8"/>
      <c r="H3486" s="9"/>
      <c r="I3486" s="9"/>
      <c r="J3486" s="17">
        <f>E3486-F3486</f>
        <v>713.9299999999998</v>
      </c>
      <c r="K3486" s="9"/>
      <c r="L3486" s="9"/>
      <c r="M3486" s="9"/>
    </row>
    <row r="3487" spans="1:13" ht="12.75">
      <c r="A3487" s="1" t="s">
        <v>13</v>
      </c>
      <c r="B3487" s="5" t="s">
        <v>14</v>
      </c>
      <c r="C3487" s="5" t="s">
        <v>138</v>
      </c>
      <c r="D3487" s="5" t="s">
        <v>19</v>
      </c>
      <c r="E3487" s="16">
        <v>2350.8</v>
      </c>
      <c r="F3487" s="16">
        <v>2016.57</v>
      </c>
      <c r="G3487" s="8"/>
      <c r="H3487" s="9"/>
      <c r="I3487" s="9"/>
      <c r="J3487" s="17">
        <f>E3487-F3487</f>
        <v>334.23000000000025</v>
      </c>
      <c r="K3487" s="9"/>
      <c r="L3487" s="9"/>
      <c r="M3487" s="9"/>
    </row>
    <row r="3488" spans="1:13" ht="12.75">
      <c r="A3488" s="1" t="s">
        <v>13</v>
      </c>
      <c r="B3488" s="5" t="s">
        <v>14</v>
      </c>
      <c r="C3488" s="5" t="s">
        <v>138</v>
      </c>
      <c r="D3488" s="5" t="s">
        <v>20</v>
      </c>
      <c r="E3488" s="16">
        <v>527.88</v>
      </c>
      <c r="F3488" s="16">
        <v>440.06</v>
      </c>
      <c r="G3488" s="8"/>
      <c r="H3488" s="9"/>
      <c r="I3488" s="9"/>
      <c r="J3488" s="17">
        <f>E3488-F3488</f>
        <v>87.82</v>
      </c>
      <c r="K3488" s="9"/>
      <c r="L3488" s="9"/>
      <c r="M3488" s="9"/>
    </row>
    <row r="3489" spans="1:13" ht="12.75">
      <c r="A3489" s="1" t="s">
        <v>13</v>
      </c>
      <c r="B3489" s="5" t="s">
        <v>14</v>
      </c>
      <c r="C3489" s="5" t="s">
        <v>138</v>
      </c>
      <c r="D3489" s="5" t="s">
        <v>21</v>
      </c>
      <c r="E3489" s="16">
        <v>74711.38</v>
      </c>
      <c r="F3489" s="16">
        <v>55781.66</v>
      </c>
      <c r="G3489" s="8"/>
      <c r="H3489" s="9"/>
      <c r="I3489" s="9"/>
      <c r="J3489" s="17">
        <f>E3489-F3489</f>
        <v>18929.72</v>
      </c>
      <c r="K3489" s="9">
        <f>K3498</f>
        <v>2028.72</v>
      </c>
      <c r="L3489" s="9"/>
      <c r="M3489" s="9"/>
    </row>
    <row r="3490" spans="1:13" ht="12.75">
      <c r="A3490" s="1" t="s">
        <v>13</v>
      </c>
      <c r="B3490" s="5" t="s">
        <v>14</v>
      </c>
      <c r="C3490" s="5" t="s">
        <v>138</v>
      </c>
      <c r="D3490" s="5" t="s">
        <v>22</v>
      </c>
      <c r="E3490" s="16">
        <v>2350.32</v>
      </c>
      <c r="F3490" s="16">
        <v>1953.08</v>
      </c>
      <c r="G3490" s="8"/>
      <c r="H3490" s="9"/>
      <c r="I3490" s="9"/>
      <c r="J3490" s="17">
        <f>E3490-F3490</f>
        <v>397.24000000000024</v>
      </c>
      <c r="K3490" s="9"/>
      <c r="L3490" s="9"/>
      <c r="M3490" s="9"/>
    </row>
    <row r="3491" spans="1:13" ht="12.75">
      <c r="A3491" s="1" t="s">
        <v>13</v>
      </c>
      <c r="B3491" s="5" t="s">
        <v>14</v>
      </c>
      <c r="C3491" s="5" t="s">
        <v>138</v>
      </c>
      <c r="D3491" s="5" t="s">
        <v>23</v>
      </c>
      <c r="E3491" s="16">
        <v>10648.5</v>
      </c>
      <c r="F3491" s="16">
        <v>8960.72</v>
      </c>
      <c r="G3491" s="8"/>
      <c r="H3491" s="9"/>
      <c r="I3491" s="9"/>
      <c r="J3491" s="17">
        <f>E3491-F3491</f>
        <v>1687.7800000000007</v>
      </c>
      <c r="K3491" s="9"/>
      <c r="L3491" s="9"/>
      <c r="M3491" s="9"/>
    </row>
    <row r="3492" spans="1:13" ht="12.75">
      <c r="A3492" s="1" t="s">
        <v>13</v>
      </c>
      <c r="B3492" s="5" t="s">
        <v>14</v>
      </c>
      <c r="C3492" s="5" t="s">
        <v>138</v>
      </c>
      <c r="D3492" s="5" t="s">
        <v>24</v>
      </c>
      <c r="E3492" s="16">
        <v>47.88</v>
      </c>
      <c r="F3492" s="16">
        <v>51.29</v>
      </c>
      <c r="G3492" s="8"/>
      <c r="H3492" s="9"/>
      <c r="I3492" s="9"/>
      <c r="J3492" s="17">
        <f>E3492-F3492</f>
        <v>-3.4099999999999966</v>
      </c>
      <c r="K3492" s="9"/>
      <c r="L3492" s="9"/>
      <c r="M3492" s="9"/>
    </row>
    <row r="3493" spans="1:13" ht="12.75">
      <c r="A3493" s="1" t="s">
        <v>13</v>
      </c>
      <c r="B3493" s="5" t="s">
        <v>14</v>
      </c>
      <c r="C3493" s="5" t="s">
        <v>138</v>
      </c>
      <c r="D3493" s="5" t="s">
        <v>25</v>
      </c>
      <c r="E3493" s="16">
        <v>45517.74</v>
      </c>
      <c r="F3493" s="16">
        <v>38285.31</v>
      </c>
      <c r="G3493" s="8"/>
      <c r="H3493" s="9"/>
      <c r="I3493" s="9"/>
      <c r="J3493" s="17">
        <f>E3493-F3493</f>
        <v>7232.43</v>
      </c>
      <c r="K3493" s="9"/>
      <c r="L3493" s="9"/>
      <c r="M3493" s="9"/>
    </row>
    <row r="3494" spans="1:13" ht="12.75">
      <c r="A3494" s="1" t="s">
        <v>13</v>
      </c>
      <c r="B3494" s="5" t="s">
        <v>14</v>
      </c>
      <c r="C3494" s="5" t="s">
        <v>138</v>
      </c>
      <c r="D3494" s="10" t="s">
        <v>26</v>
      </c>
      <c r="E3494" s="11">
        <v>35061.96</v>
      </c>
      <c r="F3494" s="11">
        <v>29698.79</v>
      </c>
      <c r="G3494" s="8">
        <v>52200</v>
      </c>
      <c r="H3494" s="9"/>
      <c r="I3494" s="9"/>
      <c r="J3494" s="17">
        <f>E3494-F3494</f>
        <v>5363.169999999998</v>
      </c>
      <c r="K3494" s="9"/>
      <c r="L3494" s="9"/>
      <c r="M3494" s="9"/>
    </row>
    <row r="3495" spans="1:13" ht="12.75">
      <c r="A3495" s="1" t="s">
        <v>13</v>
      </c>
      <c r="B3495" s="5" t="s">
        <v>14</v>
      </c>
      <c r="C3495" s="18" t="s">
        <v>138</v>
      </c>
      <c r="D3495" s="18" t="s">
        <v>28</v>
      </c>
      <c r="E3495" s="19">
        <v>31656.24</v>
      </c>
      <c r="F3495" s="19">
        <v>27012.78</v>
      </c>
      <c r="G3495" s="8"/>
      <c r="H3495" s="9"/>
      <c r="I3495" s="9"/>
      <c r="J3495" s="17">
        <f>E3495-F3495</f>
        <v>4643.460000000003</v>
      </c>
      <c r="K3495" s="9"/>
      <c r="L3495" s="9"/>
      <c r="M3495" s="9"/>
    </row>
    <row r="3496" spans="1:13" ht="12.75">
      <c r="A3496" s="1" t="s">
        <v>13</v>
      </c>
      <c r="B3496" s="5" t="s">
        <v>14</v>
      </c>
      <c r="C3496" s="5" t="s">
        <v>138</v>
      </c>
      <c r="D3496" s="5" t="s">
        <v>54</v>
      </c>
      <c r="E3496" s="16">
        <v>16164.3</v>
      </c>
      <c r="F3496" s="16">
        <v>13447.18</v>
      </c>
      <c r="G3496" s="8"/>
      <c r="H3496" s="9"/>
      <c r="I3496" s="9"/>
      <c r="J3496" s="17">
        <f>E3496-F3496</f>
        <v>2717.119999999999</v>
      </c>
      <c r="K3496" s="9"/>
      <c r="L3496" s="9"/>
      <c r="M3496" s="9"/>
    </row>
    <row r="3497" spans="1:13" ht="12.75">
      <c r="A3497" s="1" t="s">
        <v>13</v>
      </c>
      <c r="B3497" s="5" t="s">
        <v>14</v>
      </c>
      <c r="C3497" s="5" t="s">
        <v>138</v>
      </c>
      <c r="D3497" s="5" t="s">
        <v>29</v>
      </c>
      <c r="E3497" s="16">
        <v>247.86</v>
      </c>
      <c r="F3497" s="16">
        <v>208.72</v>
      </c>
      <c r="G3497" s="8"/>
      <c r="H3497" s="9"/>
      <c r="I3497" s="9"/>
      <c r="J3497" s="17">
        <f>E3497-F3497</f>
        <v>39.140000000000015</v>
      </c>
      <c r="K3497" s="9"/>
      <c r="L3497" s="9"/>
      <c r="M3497" s="9"/>
    </row>
    <row r="3498" spans="1:13" ht="12.75">
      <c r="A3498" s="1" t="s">
        <v>13</v>
      </c>
      <c r="B3498" s="5" t="s">
        <v>14</v>
      </c>
      <c r="C3498" s="5" t="s">
        <v>138</v>
      </c>
      <c r="D3498" s="5" t="s">
        <v>30</v>
      </c>
      <c r="E3498" s="16">
        <v>44124.44</v>
      </c>
      <c r="F3498" s="16">
        <v>32950.6</v>
      </c>
      <c r="G3498" s="8"/>
      <c r="H3498" s="9"/>
      <c r="I3498" s="9"/>
      <c r="J3498" s="17">
        <f>E3498-F3498</f>
        <v>11173.840000000004</v>
      </c>
      <c r="K3498" s="9">
        <f>169.06*12</f>
        <v>2028.72</v>
      </c>
      <c r="L3498" s="9"/>
      <c r="M3498" s="9"/>
    </row>
    <row r="3499" spans="1:13" ht="12.75">
      <c r="A3499" s="1" t="s">
        <v>13</v>
      </c>
      <c r="B3499" s="5" t="s">
        <v>14</v>
      </c>
      <c r="C3499" s="5" t="s">
        <v>138</v>
      </c>
      <c r="D3499" s="5" t="s">
        <v>31</v>
      </c>
      <c r="E3499" s="16">
        <v>349196.94</v>
      </c>
      <c r="F3499" s="16">
        <v>292190.02</v>
      </c>
      <c r="G3499" s="8"/>
      <c r="H3499" s="9"/>
      <c r="I3499" s="9"/>
      <c r="J3499" s="17">
        <f>E3499-F3499</f>
        <v>57006.919999999984</v>
      </c>
      <c r="K3499" s="9"/>
      <c r="L3499" s="9"/>
      <c r="M3499" s="9"/>
    </row>
    <row r="3500" spans="1:13" ht="12.75">
      <c r="A3500" s="1" t="s">
        <v>13</v>
      </c>
      <c r="B3500" s="5" t="s">
        <v>14</v>
      </c>
      <c r="C3500" s="5" t="s">
        <v>138</v>
      </c>
      <c r="D3500" s="5" t="s">
        <v>33</v>
      </c>
      <c r="E3500" s="16">
        <v>2781.9</v>
      </c>
      <c r="F3500" s="16">
        <v>2352.87</v>
      </c>
      <c r="G3500" s="8"/>
      <c r="H3500" s="9"/>
      <c r="I3500" s="9"/>
      <c r="J3500" s="17">
        <f>E3500-F3500</f>
        <v>429.0300000000002</v>
      </c>
      <c r="K3500" s="9"/>
      <c r="L3500" s="9"/>
      <c r="M3500" s="9"/>
    </row>
    <row r="3501" spans="1:13" ht="12.75">
      <c r="A3501" s="1" t="s">
        <v>13</v>
      </c>
      <c r="B3501" s="5" t="s">
        <v>14</v>
      </c>
      <c r="C3501" s="5" t="s">
        <v>138</v>
      </c>
      <c r="D3501" s="5" t="s">
        <v>37</v>
      </c>
      <c r="E3501" s="16">
        <v>645942.24</v>
      </c>
      <c r="F3501" s="16">
        <v>531096.76</v>
      </c>
      <c r="G3501" s="8"/>
      <c r="H3501" s="9"/>
      <c r="I3501" s="9"/>
      <c r="J3501" s="17">
        <f>E3501-F3501</f>
        <v>114845.47999999998</v>
      </c>
      <c r="K3501" s="9"/>
      <c r="L3501" s="9"/>
      <c r="M3501" s="9"/>
    </row>
    <row r="3502" spans="2:13" ht="12.75">
      <c r="B3502" s="5"/>
      <c r="C3502" s="5"/>
      <c r="D3502" s="10" t="s">
        <v>38</v>
      </c>
      <c r="E3502" s="11">
        <f>E3482+E3483+E3484+E3485+E3486+E3487+E3488+E3490+E3491+E3492+E3493+E3496+E3500</f>
        <v>110943.42</v>
      </c>
      <c r="F3502" s="11">
        <f>F3482+F3483+F3484+F3485+F3486+F3487+F3488+F3490+F3491+F3492+F3493+F3496+F3500</f>
        <v>93254.19</v>
      </c>
      <c r="G3502" s="8"/>
      <c r="H3502" s="9"/>
      <c r="I3502" s="9"/>
      <c r="J3502" s="17">
        <f>E3502-F3502</f>
        <v>17689.229999999996</v>
      </c>
      <c r="K3502" s="9"/>
      <c r="L3502" s="9"/>
      <c r="M3502" s="9"/>
    </row>
    <row r="3503" spans="2:13" ht="12.75">
      <c r="B3503" s="5"/>
      <c r="C3503" s="5"/>
      <c r="D3503" s="10" t="s">
        <v>51</v>
      </c>
      <c r="E3503" s="11">
        <f>E3502+E3495+E3494</f>
        <v>177661.62</v>
      </c>
      <c r="F3503" s="11">
        <f>F3502+F3495+F3494</f>
        <v>149965.76</v>
      </c>
      <c r="G3503" s="8"/>
      <c r="H3503" s="9"/>
      <c r="I3503" s="9"/>
      <c r="J3503" s="17">
        <f>E3503-F3503</f>
        <v>27695.859999999986</v>
      </c>
      <c r="K3503" s="9"/>
      <c r="L3503" s="9"/>
      <c r="M3503" s="9"/>
    </row>
    <row r="3504" spans="1:13" ht="12.75">
      <c r="A3504" s="1" t="s">
        <v>13</v>
      </c>
      <c r="B3504" s="5" t="s">
        <v>14</v>
      </c>
      <c r="C3504" s="5" t="s">
        <v>139</v>
      </c>
      <c r="D3504" s="5" t="s">
        <v>16</v>
      </c>
      <c r="E3504" s="16">
        <v>18802.68</v>
      </c>
      <c r="F3504" s="16">
        <v>17855.94</v>
      </c>
      <c r="G3504" s="8"/>
      <c r="H3504" s="9"/>
      <c r="I3504" s="9"/>
      <c r="J3504" s="17">
        <f>E3504-F3504</f>
        <v>946.7400000000016</v>
      </c>
      <c r="K3504" s="9"/>
      <c r="L3504" s="9"/>
      <c r="M3504" s="9"/>
    </row>
    <row r="3505" spans="1:13" ht="12.75">
      <c r="A3505" s="1" t="s">
        <v>13</v>
      </c>
      <c r="B3505" s="5" t="s">
        <v>14</v>
      </c>
      <c r="C3505" s="5" t="s">
        <v>139</v>
      </c>
      <c r="D3505" s="5" t="s">
        <v>49</v>
      </c>
      <c r="E3505" s="16">
        <v>1843.56</v>
      </c>
      <c r="F3505" s="16">
        <v>1761.28</v>
      </c>
      <c r="G3505" s="8"/>
      <c r="H3505" s="9"/>
      <c r="I3505" s="9"/>
      <c r="J3505" s="17">
        <f>E3505-F3505</f>
        <v>82.27999999999997</v>
      </c>
      <c r="K3505" s="9"/>
      <c r="L3505" s="9"/>
      <c r="M3505" s="9"/>
    </row>
    <row r="3506" spans="1:13" ht="12.75">
      <c r="A3506" s="1" t="s">
        <v>13</v>
      </c>
      <c r="B3506" s="5" t="s">
        <v>14</v>
      </c>
      <c r="C3506" s="5" t="s">
        <v>139</v>
      </c>
      <c r="D3506" s="5" t="s">
        <v>50</v>
      </c>
      <c r="E3506" s="16">
        <v>2581.14</v>
      </c>
      <c r="F3506" s="16">
        <v>2469.82</v>
      </c>
      <c r="G3506" s="8"/>
      <c r="H3506" s="9"/>
      <c r="I3506" s="9"/>
      <c r="J3506" s="17">
        <f>E3506-F3506</f>
        <v>111.31999999999971</v>
      </c>
      <c r="K3506" s="9"/>
      <c r="L3506" s="9"/>
      <c r="M3506" s="9"/>
    </row>
    <row r="3507" spans="1:13" ht="12.75">
      <c r="A3507" s="1" t="s">
        <v>13</v>
      </c>
      <c r="B3507" s="5" t="s">
        <v>14</v>
      </c>
      <c r="C3507" s="5" t="s">
        <v>139</v>
      </c>
      <c r="D3507" s="5" t="s">
        <v>17</v>
      </c>
      <c r="E3507" s="16">
        <v>5214.24</v>
      </c>
      <c r="F3507" s="16">
        <v>4959.88</v>
      </c>
      <c r="G3507" s="8"/>
      <c r="H3507" s="9"/>
      <c r="I3507" s="9"/>
      <c r="J3507" s="17">
        <f>E3507-F3507</f>
        <v>254.35999999999967</v>
      </c>
      <c r="K3507" s="9"/>
      <c r="L3507" s="9"/>
      <c r="M3507" s="9"/>
    </row>
    <row r="3508" spans="1:13" ht="12.75">
      <c r="A3508" s="1" t="s">
        <v>13</v>
      </c>
      <c r="B3508" s="5" t="s">
        <v>14</v>
      </c>
      <c r="C3508" s="5" t="s">
        <v>139</v>
      </c>
      <c r="D3508" s="5" t="s">
        <v>18</v>
      </c>
      <c r="E3508" s="16">
        <v>5108.94</v>
      </c>
      <c r="F3508" s="16">
        <v>4878.58</v>
      </c>
      <c r="G3508" s="8"/>
      <c r="H3508" s="9"/>
      <c r="I3508" s="9"/>
      <c r="J3508" s="17">
        <f>E3508-F3508</f>
        <v>230.35999999999967</v>
      </c>
      <c r="K3508" s="9"/>
      <c r="L3508" s="9"/>
      <c r="M3508" s="9"/>
    </row>
    <row r="3509" spans="1:13" ht="12.75">
      <c r="A3509" s="1" t="s">
        <v>13</v>
      </c>
      <c r="B3509" s="5" t="s">
        <v>14</v>
      </c>
      <c r="C3509" s="5" t="s">
        <v>139</v>
      </c>
      <c r="D3509" s="5" t="s">
        <v>19</v>
      </c>
      <c r="E3509" s="16">
        <v>2581.14</v>
      </c>
      <c r="F3509" s="16">
        <v>2489.82</v>
      </c>
      <c r="G3509" s="8"/>
      <c r="H3509" s="9"/>
      <c r="I3509" s="9"/>
      <c r="J3509" s="17">
        <f>E3509-F3509</f>
        <v>91.31999999999971</v>
      </c>
      <c r="K3509" s="9"/>
      <c r="L3509" s="9"/>
      <c r="M3509" s="9"/>
    </row>
    <row r="3510" spans="1:13" ht="12.75">
      <c r="A3510" s="1" t="s">
        <v>13</v>
      </c>
      <c r="B3510" s="5" t="s">
        <v>14</v>
      </c>
      <c r="C3510" s="5" t="s">
        <v>139</v>
      </c>
      <c r="D3510" s="5" t="s">
        <v>20</v>
      </c>
      <c r="E3510" s="16">
        <v>579.66</v>
      </c>
      <c r="F3510" s="16">
        <v>547.03</v>
      </c>
      <c r="G3510" s="8"/>
      <c r="H3510" s="9"/>
      <c r="I3510" s="9"/>
      <c r="J3510" s="17">
        <f>E3510-F3510</f>
        <v>32.629999999999995</v>
      </c>
      <c r="K3510" s="9"/>
      <c r="L3510" s="9"/>
      <c r="M3510" s="9"/>
    </row>
    <row r="3511" spans="1:13" ht="12.75">
      <c r="A3511" s="1" t="s">
        <v>13</v>
      </c>
      <c r="B3511" s="5" t="s">
        <v>14</v>
      </c>
      <c r="C3511" s="5" t="s">
        <v>139</v>
      </c>
      <c r="D3511" s="5" t="s">
        <v>21</v>
      </c>
      <c r="E3511" s="16">
        <v>68744.76</v>
      </c>
      <c r="F3511" s="16">
        <v>62598.79</v>
      </c>
      <c r="G3511" s="8"/>
      <c r="H3511" s="9"/>
      <c r="I3511" s="9"/>
      <c r="J3511" s="17">
        <f>E3511-F3511</f>
        <v>6145.969999999994</v>
      </c>
      <c r="K3511" s="9">
        <f>K3520</f>
        <v>1828.92</v>
      </c>
      <c r="L3511" s="9"/>
      <c r="M3511" s="9"/>
    </row>
    <row r="3512" spans="1:13" ht="12.75">
      <c r="A3512" s="1" t="s">
        <v>13</v>
      </c>
      <c r="B3512" s="5" t="s">
        <v>14</v>
      </c>
      <c r="C3512" s="5" t="s">
        <v>139</v>
      </c>
      <c r="D3512" s="5" t="s">
        <v>22</v>
      </c>
      <c r="E3512" s="16">
        <v>2580.84</v>
      </c>
      <c r="F3512" s="16">
        <v>2429.81</v>
      </c>
      <c r="G3512" s="8"/>
      <c r="H3512" s="9"/>
      <c r="I3512" s="9"/>
      <c r="J3512" s="17">
        <f>E3512-F3512</f>
        <v>151.0300000000002</v>
      </c>
      <c r="K3512" s="9"/>
      <c r="L3512" s="9"/>
      <c r="M3512" s="9"/>
    </row>
    <row r="3513" spans="1:13" ht="12.75">
      <c r="A3513" s="1" t="s">
        <v>13</v>
      </c>
      <c r="B3513" s="5" t="s">
        <v>14</v>
      </c>
      <c r="C3513" s="5" t="s">
        <v>139</v>
      </c>
      <c r="D3513" s="5" t="s">
        <v>23</v>
      </c>
      <c r="E3513" s="16">
        <v>11692.8</v>
      </c>
      <c r="F3513" s="16">
        <v>11114.61</v>
      </c>
      <c r="G3513" s="8"/>
      <c r="H3513" s="9"/>
      <c r="I3513" s="9"/>
      <c r="J3513" s="17">
        <f>E3513-F3513</f>
        <v>578.1899999999987</v>
      </c>
      <c r="K3513" s="9"/>
      <c r="L3513" s="9"/>
      <c r="M3513" s="9"/>
    </row>
    <row r="3514" spans="1:13" ht="12.75">
      <c r="A3514" s="1" t="s">
        <v>13</v>
      </c>
      <c r="B3514" s="5" t="s">
        <v>14</v>
      </c>
      <c r="C3514" s="5" t="s">
        <v>139</v>
      </c>
      <c r="D3514" s="5" t="s">
        <v>24</v>
      </c>
      <c r="E3514" s="16">
        <v>52.8</v>
      </c>
      <c r="F3514" s="16">
        <v>60.67</v>
      </c>
      <c r="G3514" s="8"/>
      <c r="H3514" s="9"/>
      <c r="I3514" s="9"/>
      <c r="J3514" s="17">
        <f>E3514-F3514</f>
        <v>-7.8700000000000045</v>
      </c>
      <c r="K3514" s="9"/>
      <c r="L3514" s="9"/>
      <c r="M3514" s="9"/>
    </row>
    <row r="3515" spans="1:13" ht="12.75">
      <c r="A3515" s="1" t="s">
        <v>13</v>
      </c>
      <c r="B3515" s="5" t="s">
        <v>14</v>
      </c>
      <c r="C3515" s="5" t="s">
        <v>139</v>
      </c>
      <c r="D3515" s="5" t="s">
        <v>25</v>
      </c>
      <c r="E3515" s="16">
        <v>49982.1</v>
      </c>
      <c r="F3515" s="16">
        <v>47493.48</v>
      </c>
      <c r="G3515" s="8"/>
      <c r="H3515" s="9"/>
      <c r="I3515" s="9"/>
      <c r="J3515" s="17">
        <f>E3515-F3515</f>
        <v>2488.6199999999953</v>
      </c>
      <c r="K3515" s="9"/>
      <c r="L3515" s="9"/>
      <c r="M3515" s="9"/>
    </row>
    <row r="3516" spans="1:13" ht="12.75">
      <c r="A3516" s="1" t="s">
        <v>13</v>
      </c>
      <c r="B3516" s="5" t="s">
        <v>14</v>
      </c>
      <c r="C3516" s="5" t="s">
        <v>139</v>
      </c>
      <c r="D3516" s="10" t="s">
        <v>26</v>
      </c>
      <c r="E3516" s="11">
        <v>40923.18</v>
      </c>
      <c r="F3516" s="11">
        <v>39088.07</v>
      </c>
      <c r="G3516" s="8">
        <v>72200</v>
      </c>
      <c r="H3516" s="9"/>
      <c r="I3516" s="9"/>
      <c r="J3516" s="17">
        <f>E3516-F3516</f>
        <v>1835.1100000000006</v>
      </c>
      <c r="K3516" s="9"/>
      <c r="L3516" s="9"/>
      <c r="M3516" s="9"/>
    </row>
    <row r="3517" spans="1:13" ht="12.75">
      <c r="A3517" s="1" t="s">
        <v>13</v>
      </c>
      <c r="B3517" s="5" t="s">
        <v>14</v>
      </c>
      <c r="C3517" s="18" t="s">
        <v>139</v>
      </c>
      <c r="D3517" s="18" t="s">
        <v>28</v>
      </c>
      <c r="E3517" s="19">
        <v>34760.88</v>
      </c>
      <c r="F3517" s="19">
        <v>33396.02</v>
      </c>
      <c r="G3517" s="8"/>
      <c r="H3517" s="9"/>
      <c r="I3517" s="9"/>
      <c r="J3517" s="17">
        <f>E3517-F3517</f>
        <v>1364.8600000000006</v>
      </c>
      <c r="K3517" s="9"/>
      <c r="L3517" s="9"/>
      <c r="M3517" s="9"/>
    </row>
    <row r="3518" spans="1:13" ht="12.75">
      <c r="A3518" s="1" t="s">
        <v>13</v>
      </c>
      <c r="B3518" s="5" t="s">
        <v>14</v>
      </c>
      <c r="C3518" s="5" t="s">
        <v>139</v>
      </c>
      <c r="D3518" s="5" t="s">
        <v>54</v>
      </c>
      <c r="E3518" s="16">
        <v>17749.44</v>
      </c>
      <c r="F3518" s="16">
        <v>16724.86</v>
      </c>
      <c r="G3518" s="8"/>
      <c r="H3518" s="9"/>
      <c r="I3518" s="9"/>
      <c r="J3518" s="17">
        <f>E3518-F3518</f>
        <v>1024.579999999998</v>
      </c>
      <c r="K3518" s="9"/>
      <c r="L3518" s="9"/>
      <c r="M3518" s="9"/>
    </row>
    <row r="3519" spans="1:13" ht="12.75">
      <c r="A3519" s="1" t="s">
        <v>13</v>
      </c>
      <c r="B3519" s="5" t="s">
        <v>14</v>
      </c>
      <c r="C3519" s="5" t="s">
        <v>139</v>
      </c>
      <c r="D3519" s="5" t="s">
        <v>29</v>
      </c>
      <c r="E3519" s="16">
        <v>652.02</v>
      </c>
      <c r="F3519" s="16">
        <v>620.16</v>
      </c>
      <c r="G3519" s="8"/>
      <c r="H3519" s="9"/>
      <c r="I3519" s="9"/>
      <c r="J3519" s="17">
        <f>E3519-F3519</f>
        <v>31.860000000000014</v>
      </c>
      <c r="K3519" s="9"/>
      <c r="L3519" s="9"/>
      <c r="M3519" s="9"/>
    </row>
    <row r="3520" spans="1:13" ht="12.75">
      <c r="A3520" s="1" t="s">
        <v>13</v>
      </c>
      <c r="B3520" s="5" t="s">
        <v>14</v>
      </c>
      <c r="C3520" s="5" t="s">
        <v>139</v>
      </c>
      <c r="D3520" s="5" t="s">
        <v>30</v>
      </c>
      <c r="E3520" s="16">
        <v>40602.77</v>
      </c>
      <c r="F3520" s="16">
        <v>36976.55</v>
      </c>
      <c r="G3520" s="8"/>
      <c r="H3520" s="9"/>
      <c r="I3520" s="9"/>
      <c r="J3520" s="17">
        <f>E3520-F3520</f>
        <v>3626.219999999994</v>
      </c>
      <c r="K3520" s="9">
        <f>152.41*12</f>
        <v>1828.92</v>
      </c>
      <c r="L3520" s="9"/>
      <c r="M3520" s="9"/>
    </row>
    <row r="3521" spans="1:13" ht="12.75">
      <c r="A3521" s="1" t="s">
        <v>13</v>
      </c>
      <c r="B3521" s="5" t="s">
        <v>14</v>
      </c>
      <c r="C3521" s="5" t="s">
        <v>139</v>
      </c>
      <c r="D3521" s="5" t="s">
        <v>31</v>
      </c>
      <c r="E3521" s="16">
        <v>383923.14</v>
      </c>
      <c r="F3521" s="16">
        <v>365222.96</v>
      </c>
      <c r="G3521" s="8"/>
      <c r="H3521" s="9"/>
      <c r="I3521" s="9"/>
      <c r="J3521" s="17">
        <f>E3521-F3521</f>
        <v>18700.179999999993</v>
      </c>
      <c r="K3521" s="9"/>
      <c r="L3521" s="9"/>
      <c r="M3521" s="9"/>
    </row>
    <row r="3522" spans="1:13" ht="12.75">
      <c r="A3522" s="1" t="s">
        <v>13</v>
      </c>
      <c r="B3522" s="5" t="s">
        <v>14</v>
      </c>
      <c r="C3522" s="5" t="s">
        <v>139</v>
      </c>
      <c r="D3522" s="5" t="s">
        <v>33</v>
      </c>
      <c r="E3522" s="16">
        <v>3054.78</v>
      </c>
      <c r="F3522" s="16">
        <v>2915</v>
      </c>
      <c r="G3522" s="8"/>
      <c r="H3522" s="9"/>
      <c r="I3522" s="9"/>
      <c r="J3522" s="17">
        <f>E3522-F3522</f>
        <v>139.7800000000002</v>
      </c>
      <c r="K3522" s="9"/>
      <c r="L3522" s="9"/>
      <c r="M3522" s="9"/>
    </row>
    <row r="3523" spans="1:13" ht="12.75">
      <c r="A3523" s="1" t="s">
        <v>13</v>
      </c>
      <c r="B3523" s="5" t="s">
        <v>14</v>
      </c>
      <c r="C3523" s="5" t="s">
        <v>139</v>
      </c>
      <c r="D3523" s="5" t="s">
        <v>37</v>
      </c>
      <c r="E3523" s="16">
        <v>691430.87</v>
      </c>
      <c r="F3523" s="16">
        <v>653603.33</v>
      </c>
      <c r="G3523" s="8"/>
      <c r="H3523" s="9"/>
      <c r="I3523" s="9"/>
      <c r="J3523" s="17">
        <f>E3523-F3523</f>
        <v>37827.54000000004</v>
      </c>
      <c r="K3523" s="9"/>
      <c r="L3523" s="9"/>
      <c r="M3523" s="9"/>
    </row>
    <row r="3524" spans="2:13" ht="12.75">
      <c r="B3524" s="5"/>
      <c r="C3524" s="5"/>
      <c r="D3524" s="10" t="s">
        <v>38</v>
      </c>
      <c r="E3524" s="11">
        <f>E3504+E3505+E3506+E3507+E3508+E3509+E3510+E3512+E3513+E3514+E3515+E3518+E3522</f>
        <v>121824.12000000002</v>
      </c>
      <c r="F3524" s="11">
        <f>F3504+F3505+F3506+F3507+F3508+F3509+F3510+F3512+F3513+F3514+F3515+F3518+F3522</f>
        <v>115700.78</v>
      </c>
      <c r="G3524" s="8"/>
      <c r="H3524" s="9"/>
      <c r="I3524" s="9"/>
      <c r="J3524" s="17">
        <f>E3524-F3524</f>
        <v>6123.340000000026</v>
      </c>
      <c r="K3524" s="9"/>
      <c r="L3524" s="9"/>
      <c r="M3524" s="9"/>
    </row>
    <row r="3525" spans="2:13" ht="12.75">
      <c r="B3525" s="5"/>
      <c r="C3525" s="5"/>
      <c r="D3525" s="10" t="s">
        <v>51</v>
      </c>
      <c r="E3525" s="11">
        <f>E3524+E3517+E3516</f>
        <v>197508.18000000002</v>
      </c>
      <c r="F3525" s="11">
        <f>F3524+F3517+F3516</f>
        <v>188184.87</v>
      </c>
      <c r="G3525" s="8"/>
      <c r="H3525" s="9"/>
      <c r="I3525" s="9"/>
      <c r="J3525" s="17">
        <f>E3525-F3525</f>
        <v>9323.310000000027</v>
      </c>
      <c r="K3525" s="9"/>
      <c r="L3525" s="9"/>
      <c r="M3525" s="9"/>
    </row>
    <row r="3526" spans="1:13" ht="12.75">
      <c r="A3526" s="1" t="s">
        <v>13</v>
      </c>
      <c r="B3526" s="5" t="s">
        <v>14</v>
      </c>
      <c r="C3526" s="5" t="s">
        <v>140</v>
      </c>
      <c r="D3526" s="5" t="s">
        <v>16</v>
      </c>
      <c r="E3526" s="16">
        <v>22623.78</v>
      </c>
      <c r="F3526" s="16">
        <v>20274.82</v>
      </c>
      <c r="G3526" s="8"/>
      <c r="H3526" s="9"/>
      <c r="I3526" s="9"/>
      <c r="J3526" s="17">
        <f>E3526-F3526</f>
        <v>2348.959999999999</v>
      </c>
      <c r="K3526" s="9"/>
      <c r="L3526" s="9"/>
      <c r="M3526" s="9"/>
    </row>
    <row r="3527" spans="1:13" ht="12.75">
      <c r="A3527" s="1" t="s">
        <v>13</v>
      </c>
      <c r="B3527" s="5" t="s">
        <v>14</v>
      </c>
      <c r="C3527" s="5" t="s">
        <v>140</v>
      </c>
      <c r="D3527" s="5" t="s">
        <v>49</v>
      </c>
      <c r="E3527" s="16">
        <v>2217.96</v>
      </c>
      <c r="F3527" s="16">
        <v>1999.4</v>
      </c>
      <c r="G3527" s="8"/>
      <c r="H3527" s="9"/>
      <c r="I3527" s="9"/>
      <c r="J3527" s="17">
        <f>E3527-F3527</f>
        <v>218.55999999999995</v>
      </c>
      <c r="K3527" s="9"/>
      <c r="L3527" s="9"/>
      <c r="M3527" s="9"/>
    </row>
    <row r="3528" spans="1:13" ht="12.75">
      <c r="A3528" s="1" t="s">
        <v>13</v>
      </c>
      <c r="B3528" s="5" t="s">
        <v>14</v>
      </c>
      <c r="C3528" s="5" t="s">
        <v>140</v>
      </c>
      <c r="D3528" s="5" t="s">
        <v>50</v>
      </c>
      <c r="E3528" s="16">
        <v>3105.72</v>
      </c>
      <c r="F3528" s="16">
        <v>2803.95</v>
      </c>
      <c r="G3528" s="8"/>
      <c r="H3528" s="9"/>
      <c r="I3528" s="9"/>
      <c r="J3528" s="17">
        <f>E3528-F3528</f>
        <v>301.77</v>
      </c>
      <c r="K3528" s="9"/>
      <c r="L3528" s="9"/>
      <c r="M3528" s="9"/>
    </row>
    <row r="3529" spans="1:13" ht="12.75">
      <c r="A3529" s="1" t="s">
        <v>13</v>
      </c>
      <c r="B3529" s="5" t="s">
        <v>14</v>
      </c>
      <c r="C3529" s="5" t="s">
        <v>140</v>
      </c>
      <c r="D3529" s="5" t="s">
        <v>17</v>
      </c>
      <c r="E3529" s="16">
        <v>6273.96</v>
      </c>
      <c r="F3529" s="16">
        <v>5631.65</v>
      </c>
      <c r="G3529" s="8"/>
      <c r="H3529" s="9"/>
      <c r="I3529" s="9"/>
      <c r="J3529" s="17">
        <f>E3529-F3529</f>
        <v>642.3100000000004</v>
      </c>
      <c r="K3529" s="9"/>
      <c r="L3529" s="9"/>
      <c r="M3529" s="9"/>
    </row>
    <row r="3530" spans="1:13" ht="12.75">
      <c r="A3530" s="1" t="s">
        <v>13</v>
      </c>
      <c r="B3530" s="5" t="s">
        <v>14</v>
      </c>
      <c r="C3530" s="5" t="s">
        <v>140</v>
      </c>
      <c r="D3530" s="5" t="s">
        <v>18</v>
      </c>
      <c r="E3530" s="16">
        <v>6147.12</v>
      </c>
      <c r="F3530" s="16">
        <v>5538.73</v>
      </c>
      <c r="G3530" s="8"/>
      <c r="H3530" s="9"/>
      <c r="I3530" s="9"/>
      <c r="J3530" s="17">
        <f>E3530-F3530</f>
        <v>608.3900000000003</v>
      </c>
      <c r="K3530" s="9"/>
      <c r="L3530" s="9"/>
      <c r="M3530" s="9"/>
    </row>
    <row r="3531" spans="1:13" ht="12.75">
      <c r="A3531" s="1" t="s">
        <v>13</v>
      </c>
      <c r="B3531" s="5" t="s">
        <v>14</v>
      </c>
      <c r="C3531" s="5" t="s">
        <v>140</v>
      </c>
      <c r="D3531" s="5" t="s">
        <v>19</v>
      </c>
      <c r="E3531" s="16">
        <v>3105.72</v>
      </c>
      <c r="F3531" s="16">
        <v>2826.04</v>
      </c>
      <c r="G3531" s="8"/>
      <c r="H3531" s="9"/>
      <c r="I3531" s="9"/>
      <c r="J3531" s="17">
        <f>E3531-F3531</f>
        <v>279.67999999999984</v>
      </c>
      <c r="K3531" s="9"/>
      <c r="L3531" s="9"/>
      <c r="M3531" s="9"/>
    </row>
    <row r="3532" spans="1:13" ht="12.75">
      <c r="A3532" s="1" t="s">
        <v>13</v>
      </c>
      <c r="B3532" s="5" t="s">
        <v>14</v>
      </c>
      <c r="C3532" s="5" t="s">
        <v>140</v>
      </c>
      <c r="D3532" s="5" t="s">
        <v>21</v>
      </c>
      <c r="E3532" s="16">
        <v>44916.02</v>
      </c>
      <c r="F3532" s="16">
        <v>34703.65</v>
      </c>
      <c r="G3532" s="8"/>
      <c r="H3532" s="9"/>
      <c r="I3532" s="9"/>
      <c r="J3532" s="17">
        <f>E3532-F3532</f>
        <v>10212.369999999995</v>
      </c>
      <c r="K3532" s="9">
        <f>K3541</f>
        <v>1324.44</v>
      </c>
      <c r="L3532" s="9"/>
      <c r="M3532" s="9"/>
    </row>
    <row r="3533" spans="1:13" ht="12.75">
      <c r="A3533" s="1" t="s">
        <v>13</v>
      </c>
      <c r="B3533" s="5" t="s">
        <v>14</v>
      </c>
      <c r="C3533" s="5" t="s">
        <v>140</v>
      </c>
      <c r="D3533" s="5" t="s">
        <v>22</v>
      </c>
      <c r="E3533" s="16">
        <v>3105.36</v>
      </c>
      <c r="F3533" s="16">
        <v>2759.66</v>
      </c>
      <c r="G3533" s="8"/>
      <c r="H3533" s="9"/>
      <c r="I3533" s="9"/>
      <c r="J3533" s="17">
        <f>E3533-F3533</f>
        <v>345.7000000000003</v>
      </c>
      <c r="K3533" s="9"/>
      <c r="L3533" s="9"/>
      <c r="M3533" s="9"/>
    </row>
    <row r="3534" spans="1:13" ht="12.75">
      <c r="A3534" s="1" t="s">
        <v>13</v>
      </c>
      <c r="B3534" s="5" t="s">
        <v>14</v>
      </c>
      <c r="C3534" s="5" t="s">
        <v>140</v>
      </c>
      <c r="D3534" s="5" t="s">
        <v>23</v>
      </c>
      <c r="E3534" s="16">
        <v>14068.98</v>
      </c>
      <c r="F3534" s="16">
        <v>12619.99</v>
      </c>
      <c r="G3534" s="8"/>
      <c r="H3534" s="9"/>
      <c r="I3534" s="9"/>
      <c r="J3534" s="17">
        <f>E3534-F3534</f>
        <v>1448.9899999999998</v>
      </c>
      <c r="K3534" s="9"/>
      <c r="L3534" s="9"/>
      <c r="M3534" s="9"/>
    </row>
    <row r="3535" spans="1:13" ht="12.75">
      <c r="A3535" s="1" t="s">
        <v>13</v>
      </c>
      <c r="B3535" s="5" t="s">
        <v>14</v>
      </c>
      <c r="C3535" s="5" t="s">
        <v>140</v>
      </c>
      <c r="D3535" s="5" t="s">
        <v>24</v>
      </c>
      <c r="E3535" s="16">
        <v>63.42</v>
      </c>
      <c r="F3535" s="16">
        <v>68.49</v>
      </c>
      <c r="G3535" s="8"/>
      <c r="H3535" s="9"/>
      <c r="I3535" s="9"/>
      <c r="J3535" s="17">
        <f>E3535-F3535</f>
        <v>-5.069999999999993</v>
      </c>
      <c r="K3535" s="9"/>
      <c r="L3535" s="9"/>
      <c r="M3535" s="9"/>
    </row>
    <row r="3536" spans="1:13" ht="12.75">
      <c r="A3536" s="1" t="s">
        <v>13</v>
      </c>
      <c r="B3536" s="5" t="s">
        <v>14</v>
      </c>
      <c r="C3536" s="5" t="s">
        <v>140</v>
      </c>
      <c r="D3536" s="5" t="s">
        <v>25</v>
      </c>
      <c r="E3536" s="16">
        <v>60139.98</v>
      </c>
      <c r="F3536" s="16">
        <v>53926.96</v>
      </c>
      <c r="G3536" s="8"/>
      <c r="H3536" s="9"/>
      <c r="I3536" s="9"/>
      <c r="J3536" s="17">
        <f>E3536-F3536</f>
        <v>6213.020000000004</v>
      </c>
      <c r="K3536" s="9"/>
      <c r="L3536" s="9"/>
      <c r="M3536" s="9"/>
    </row>
    <row r="3537" spans="1:13" ht="12.75">
      <c r="A3537" s="1" t="s">
        <v>13</v>
      </c>
      <c r="B3537" s="5" t="s">
        <v>14</v>
      </c>
      <c r="C3537" s="5" t="s">
        <v>140</v>
      </c>
      <c r="D3537" s="10" t="s">
        <v>26</v>
      </c>
      <c r="E3537" s="11">
        <v>50000.46</v>
      </c>
      <c r="F3537" s="11">
        <v>45067.25</v>
      </c>
      <c r="G3537" s="8">
        <v>24700</v>
      </c>
      <c r="H3537" s="9"/>
      <c r="I3537" s="9"/>
      <c r="J3537" s="17">
        <f>E3537-F3537</f>
        <v>4933.209999999999</v>
      </c>
      <c r="K3537" s="9"/>
      <c r="L3537" s="9"/>
      <c r="M3537" s="9"/>
    </row>
    <row r="3538" spans="1:13" ht="12.75">
      <c r="A3538" s="1" t="s">
        <v>13</v>
      </c>
      <c r="B3538" s="5" t="s">
        <v>14</v>
      </c>
      <c r="C3538" s="18" t="s">
        <v>140</v>
      </c>
      <c r="D3538" s="18" t="s">
        <v>28</v>
      </c>
      <c r="E3538" s="19">
        <v>41825.52</v>
      </c>
      <c r="F3538" s="19">
        <v>37910.89</v>
      </c>
      <c r="G3538" s="8"/>
      <c r="H3538" s="9"/>
      <c r="I3538" s="9"/>
      <c r="J3538" s="17">
        <f>E3538-F3538</f>
        <v>3914.6299999999974</v>
      </c>
      <c r="K3538" s="9"/>
      <c r="L3538" s="9"/>
      <c r="M3538" s="9"/>
    </row>
    <row r="3539" spans="1:13" ht="12.75">
      <c r="A3539" s="1" t="s">
        <v>13</v>
      </c>
      <c r="B3539" s="5" t="s">
        <v>14</v>
      </c>
      <c r="C3539" s="5" t="s">
        <v>140</v>
      </c>
      <c r="D3539" s="5" t="s">
        <v>54</v>
      </c>
      <c r="E3539" s="16">
        <v>21356.82</v>
      </c>
      <c r="F3539" s="16">
        <v>18994.17</v>
      </c>
      <c r="G3539" s="8"/>
      <c r="H3539" s="9"/>
      <c r="I3539" s="9"/>
      <c r="J3539" s="17">
        <f>E3539-F3539</f>
        <v>2362.6500000000015</v>
      </c>
      <c r="K3539" s="9"/>
      <c r="L3539" s="9"/>
      <c r="M3539" s="9"/>
    </row>
    <row r="3540" spans="1:13" ht="12.75">
      <c r="A3540" s="1" t="s">
        <v>13</v>
      </c>
      <c r="B3540" s="5" t="s">
        <v>14</v>
      </c>
      <c r="C3540" s="5" t="s">
        <v>140</v>
      </c>
      <c r="D3540" s="5" t="s">
        <v>29</v>
      </c>
      <c r="E3540" s="16">
        <v>430.5</v>
      </c>
      <c r="F3540" s="16">
        <v>386.42</v>
      </c>
      <c r="G3540" s="8"/>
      <c r="H3540" s="9"/>
      <c r="I3540" s="9"/>
      <c r="J3540" s="17">
        <f>E3540-F3540</f>
        <v>44.079999999999984</v>
      </c>
      <c r="K3540" s="9"/>
      <c r="L3540" s="9"/>
      <c r="M3540" s="9"/>
    </row>
    <row r="3541" spans="1:13" ht="12.75">
      <c r="A3541" s="1" t="s">
        <v>13</v>
      </c>
      <c r="B3541" s="5" t="s">
        <v>14</v>
      </c>
      <c r="C3541" s="5" t="s">
        <v>140</v>
      </c>
      <c r="D3541" s="5" t="s">
        <v>30</v>
      </c>
      <c r="E3541" s="16">
        <v>26527.25</v>
      </c>
      <c r="F3541" s="16">
        <v>20498.02</v>
      </c>
      <c r="G3541" s="8"/>
      <c r="H3541" s="9"/>
      <c r="I3541" s="9"/>
      <c r="J3541" s="17">
        <f>E3541-F3541</f>
        <v>6029.23</v>
      </c>
      <c r="K3541" s="9">
        <f>110.37*12</f>
        <v>1324.44</v>
      </c>
      <c r="L3541" s="9"/>
      <c r="M3541" s="9"/>
    </row>
    <row r="3542" spans="1:13" ht="12.75">
      <c r="A3542" s="1" t="s">
        <v>13</v>
      </c>
      <c r="B3542" s="5" t="s">
        <v>14</v>
      </c>
      <c r="C3542" s="5" t="s">
        <v>140</v>
      </c>
      <c r="D3542" s="5" t="s">
        <v>31</v>
      </c>
      <c r="E3542" s="16">
        <v>459777.18</v>
      </c>
      <c r="F3542" s="16">
        <v>411136.68</v>
      </c>
      <c r="G3542" s="8"/>
      <c r="H3542" s="9"/>
      <c r="I3542" s="9"/>
      <c r="J3542" s="17">
        <f>E3542-F3542</f>
        <v>48640.5</v>
      </c>
      <c r="K3542" s="9"/>
      <c r="L3542" s="9"/>
      <c r="M3542" s="9"/>
    </row>
    <row r="3543" spans="1:13" ht="12.75">
      <c r="A3543" s="1" t="s">
        <v>13</v>
      </c>
      <c r="B3543" s="5" t="s">
        <v>14</v>
      </c>
      <c r="C3543" s="5" t="s">
        <v>140</v>
      </c>
      <c r="D3543" s="5" t="s">
        <v>33</v>
      </c>
      <c r="E3543" s="16">
        <v>3675.48</v>
      </c>
      <c r="F3543" s="16">
        <v>3309.38</v>
      </c>
      <c r="G3543" s="8"/>
      <c r="H3543" s="9"/>
      <c r="I3543" s="9"/>
      <c r="J3543" s="17">
        <f>E3543-F3543</f>
        <v>366.0999999999999</v>
      </c>
      <c r="K3543" s="9"/>
      <c r="L3543" s="9"/>
      <c r="M3543" s="9"/>
    </row>
    <row r="3544" spans="1:13" ht="12.75">
      <c r="A3544" s="1" t="s">
        <v>13</v>
      </c>
      <c r="B3544" s="5" t="s">
        <v>14</v>
      </c>
      <c r="C3544" s="5" t="s">
        <v>140</v>
      </c>
      <c r="D3544" s="5" t="s">
        <v>37</v>
      </c>
      <c r="E3544" s="16">
        <v>769361.23</v>
      </c>
      <c r="F3544" s="16">
        <v>680456.15</v>
      </c>
      <c r="G3544" s="8"/>
      <c r="H3544" s="9"/>
      <c r="I3544" s="9"/>
      <c r="J3544" s="17">
        <f>E3544-F3544</f>
        <v>88905.07999999996</v>
      </c>
      <c r="K3544" s="9"/>
      <c r="L3544" s="9"/>
      <c r="M3544" s="9"/>
    </row>
    <row r="3545" spans="2:13" ht="12.75">
      <c r="B3545" s="5"/>
      <c r="C3545" s="5"/>
      <c r="D3545" s="10" t="s">
        <v>38</v>
      </c>
      <c r="E3545" s="11">
        <f>E3526+E3527+E3528+E3529+E3530+E3531+E3533+E3534+E3535+E3536+E3539+E3543</f>
        <v>145884.30000000002</v>
      </c>
      <c r="F3545" s="11">
        <f>F3526+F3527+F3528+F3529+F3530+F3531+F3533+F3534+F3535+F3536+F3539+F3543</f>
        <v>130753.24</v>
      </c>
      <c r="G3545" s="8"/>
      <c r="H3545" s="9"/>
      <c r="I3545" s="9"/>
      <c r="J3545" s="17">
        <f>E3545-F3545</f>
        <v>15131.060000000012</v>
      </c>
      <c r="K3545" s="9"/>
      <c r="L3545" s="9"/>
      <c r="M3545" s="9"/>
    </row>
    <row r="3546" spans="2:13" ht="12.75">
      <c r="B3546" s="5"/>
      <c r="C3546" s="5"/>
      <c r="D3546" s="10" t="s">
        <v>51</v>
      </c>
      <c r="E3546" s="11">
        <f>E3545+E3538+E3537</f>
        <v>237710.28</v>
      </c>
      <c r="F3546" s="11">
        <f>F3545+F3538+F3537</f>
        <v>213731.38</v>
      </c>
      <c r="G3546" s="8"/>
      <c r="H3546" s="9"/>
      <c r="I3546" s="9"/>
      <c r="J3546" s="17">
        <f>E3546-F3546</f>
        <v>23978.899999999994</v>
      </c>
      <c r="K3546" s="9"/>
      <c r="L3546" s="9"/>
      <c r="M3546" s="9"/>
    </row>
    <row r="3547" spans="1:13" ht="12.75">
      <c r="A3547" s="1" t="s">
        <v>13</v>
      </c>
      <c r="B3547" s="5" t="s">
        <v>14</v>
      </c>
      <c r="C3547" s="5" t="s">
        <v>141</v>
      </c>
      <c r="D3547" s="5" t="s">
        <v>16</v>
      </c>
      <c r="E3547" s="16">
        <v>20778.36</v>
      </c>
      <c r="F3547" s="16">
        <v>19695.55</v>
      </c>
      <c r="G3547" s="8"/>
      <c r="H3547" s="9"/>
      <c r="I3547" s="9"/>
      <c r="J3547" s="17">
        <f>E3547-F3547</f>
        <v>1082.8100000000013</v>
      </c>
      <c r="K3547" s="9"/>
      <c r="L3547" s="9"/>
      <c r="M3547" s="9"/>
    </row>
    <row r="3548" spans="1:13" ht="12.75">
      <c r="A3548" s="1" t="s">
        <v>13</v>
      </c>
      <c r="B3548" s="5" t="s">
        <v>14</v>
      </c>
      <c r="C3548" s="5" t="s">
        <v>141</v>
      </c>
      <c r="D3548" s="5" t="s">
        <v>49</v>
      </c>
      <c r="E3548" s="16">
        <v>2037.18</v>
      </c>
      <c r="F3548" s="16">
        <v>1942.31</v>
      </c>
      <c r="G3548" s="8"/>
      <c r="H3548" s="9"/>
      <c r="I3548" s="9"/>
      <c r="J3548" s="17">
        <f>E3548-F3548</f>
        <v>94.87000000000012</v>
      </c>
      <c r="K3548" s="9"/>
      <c r="L3548" s="9"/>
      <c r="M3548" s="9"/>
    </row>
    <row r="3549" spans="1:13" ht="12.75">
      <c r="A3549" s="1" t="s">
        <v>13</v>
      </c>
      <c r="B3549" s="5" t="s">
        <v>14</v>
      </c>
      <c r="C3549" s="5" t="s">
        <v>141</v>
      </c>
      <c r="D3549" s="5" t="s">
        <v>50</v>
      </c>
      <c r="E3549" s="16">
        <v>2852.16</v>
      </c>
      <c r="F3549" s="16">
        <v>2723.58</v>
      </c>
      <c r="G3549" s="8"/>
      <c r="H3549" s="9"/>
      <c r="I3549" s="9"/>
      <c r="J3549" s="17">
        <f>E3549-F3549</f>
        <v>128.57999999999993</v>
      </c>
      <c r="K3549" s="9"/>
      <c r="L3549" s="9"/>
      <c r="M3549" s="9"/>
    </row>
    <row r="3550" spans="1:13" ht="12.75">
      <c r="A3550" s="1" t="s">
        <v>13</v>
      </c>
      <c r="B3550" s="5" t="s">
        <v>14</v>
      </c>
      <c r="C3550" s="5" t="s">
        <v>141</v>
      </c>
      <c r="D3550" s="5" t="s">
        <v>17</v>
      </c>
      <c r="E3550" s="16">
        <v>5762.16</v>
      </c>
      <c r="F3550" s="16">
        <v>5470.72</v>
      </c>
      <c r="G3550" s="8"/>
      <c r="H3550" s="9"/>
      <c r="I3550" s="9"/>
      <c r="J3550" s="17">
        <f>E3550-F3550</f>
        <v>291.4399999999996</v>
      </c>
      <c r="K3550" s="9"/>
      <c r="L3550" s="9"/>
      <c r="M3550" s="9"/>
    </row>
    <row r="3551" spans="1:13" ht="12.75">
      <c r="A3551" s="1" t="s">
        <v>13</v>
      </c>
      <c r="B3551" s="5" t="s">
        <v>14</v>
      </c>
      <c r="C3551" s="5" t="s">
        <v>141</v>
      </c>
      <c r="D3551" s="5" t="s">
        <v>18</v>
      </c>
      <c r="E3551" s="16">
        <v>5645.76</v>
      </c>
      <c r="F3551" s="16">
        <v>5380.45</v>
      </c>
      <c r="G3551" s="8"/>
      <c r="H3551" s="9"/>
      <c r="I3551" s="9"/>
      <c r="J3551" s="17">
        <f>E3551-F3551</f>
        <v>265.3100000000004</v>
      </c>
      <c r="K3551" s="9"/>
      <c r="L3551" s="9"/>
      <c r="M3551" s="9"/>
    </row>
    <row r="3552" spans="1:13" ht="12.75">
      <c r="A3552" s="1" t="s">
        <v>13</v>
      </c>
      <c r="B3552" s="5" t="s">
        <v>14</v>
      </c>
      <c r="C3552" s="5" t="s">
        <v>141</v>
      </c>
      <c r="D3552" s="5" t="s">
        <v>19</v>
      </c>
      <c r="E3552" s="16">
        <v>2852.22</v>
      </c>
      <c r="F3552" s="16">
        <v>2745.11</v>
      </c>
      <c r="G3552" s="8"/>
      <c r="H3552" s="9"/>
      <c r="I3552" s="9"/>
      <c r="J3552" s="17">
        <f>E3552-F3552</f>
        <v>107.10999999999967</v>
      </c>
      <c r="K3552" s="9"/>
      <c r="L3552" s="9"/>
      <c r="M3552" s="9"/>
    </row>
    <row r="3553" spans="1:13" ht="12.75">
      <c r="A3553" s="1" t="s">
        <v>13</v>
      </c>
      <c r="B3553" s="5" t="s">
        <v>14</v>
      </c>
      <c r="C3553" s="5" t="s">
        <v>141</v>
      </c>
      <c r="D3553" s="5" t="s">
        <v>20</v>
      </c>
      <c r="E3553" s="16">
        <v>640.56</v>
      </c>
      <c r="F3553" s="16">
        <v>603.43</v>
      </c>
      <c r="G3553" s="8"/>
      <c r="H3553" s="9"/>
      <c r="I3553" s="9"/>
      <c r="J3553" s="17">
        <f>E3553-F3553</f>
        <v>37.129999999999995</v>
      </c>
      <c r="K3553" s="9"/>
      <c r="L3553" s="9"/>
      <c r="M3553" s="9"/>
    </row>
    <row r="3554" spans="1:13" ht="12.75">
      <c r="A3554" s="1" t="s">
        <v>13</v>
      </c>
      <c r="B3554" s="5" t="s">
        <v>14</v>
      </c>
      <c r="C3554" s="5" t="s">
        <v>141</v>
      </c>
      <c r="D3554" s="5" t="s">
        <v>21</v>
      </c>
      <c r="E3554" s="16">
        <v>70335.75</v>
      </c>
      <c r="F3554" s="16">
        <v>61571.68</v>
      </c>
      <c r="G3554" s="8"/>
      <c r="H3554" s="9"/>
      <c r="I3554" s="9"/>
      <c r="J3554" s="17">
        <f>E3554-F3554</f>
        <v>8764.07</v>
      </c>
      <c r="K3554" s="9">
        <f>K3563</f>
        <v>1900.08</v>
      </c>
      <c r="L3554" s="9"/>
      <c r="M3554" s="9"/>
    </row>
    <row r="3555" spans="1:13" ht="12.75">
      <c r="A3555" s="1" t="s">
        <v>13</v>
      </c>
      <c r="B3555" s="5" t="s">
        <v>14</v>
      </c>
      <c r="C3555" s="5" t="s">
        <v>141</v>
      </c>
      <c r="D3555" s="5" t="s">
        <v>22</v>
      </c>
      <c r="E3555" s="16">
        <v>2851.98</v>
      </c>
      <c r="F3555" s="16">
        <v>2680.72</v>
      </c>
      <c r="G3555" s="8"/>
      <c r="H3555" s="9"/>
      <c r="I3555" s="9"/>
      <c r="J3555" s="17">
        <f>E3555-F3555</f>
        <v>171.26000000000022</v>
      </c>
      <c r="K3555" s="9"/>
      <c r="L3555" s="9"/>
      <c r="M3555" s="9"/>
    </row>
    <row r="3556" spans="1:13" ht="12.75">
      <c r="A3556" s="1" t="s">
        <v>13</v>
      </c>
      <c r="B3556" s="5" t="s">
        <v>14</v>
      </c>
      <c r="C3556" s="5" t="s">
        <v>141</v>
      </c>
      <c r="D3556" s="5" t="s">
        <v>23</v>
      </c>
      <c r="E3556" s="16">
        <v>12921.36</v>
      </c>
      <c r="F3556" s="16">
        <v>12259.32</v>
      </c>
      <c r="G3556" s="8"/>
      <c r="H3556" s="9"/>
      <c r="I3556" s="9"/>
      <c r="J3556" s="17">
        <f>E3556-F3556</f>
        <v>662.0400000000009</v>
      </c>
      <c r="K3556" s="9"/>
      <c r="L3556" s="9"/>
      <c r="M3556" s="9"/>
    </row>
    <row r="3557" spans="1:13" ht="12.75">
      <c r="A3557" s="1" t="s">
        <v>13</v>
      </c>
      <c r="B3557" s="5" t="s">
        <v>14</v>
      </c>
      <c r="C3557" s="5" t="s">
        <v>141</v>
      </c>
      <c r="D3557" s="5" t="s">
        <v>24</v>
      </c>
      <c r="E3557" s="16">
        <v>58.26</v>
      </c>
      <c r="F3557" s="16">
        <v>66.52</v>
      </c>
      <c r="G3557" s="8"/>
      <c r="H3557" s="9"/>
      <c r="I3557" s="9"/>
      <c r="J3557" s="17">
        <f>E3557-F3557</f>
        <v>-8.259999999999998</v>
      </c>
      <c r="K3557" s="9"/>
      <c r="L3557" s="9"/>
      <c r="M3557" s="9"/>
    </row>
    <row r="3558" spans="1:13" ht="12.75">
      <c r="A3558" s="1" t="s">
        <v>13</v>
      </c>
      <c r="B3558" s="5" t="s">
        <v>14</v>
      </c>
      <c r="C3558" s="5" t="s">
        <v>141</v>
      </c>
      <c r="D3558" s="5" t="s">
        <v>25</v>
      </c>
      <c r="E3558" s="16">
        <v>55234.2</v>
      </c>
      <c r="F3558" s="16">
        <v>52386.02</v>
      </c>
      <c r="G3558" s="8"/>
      <c r="H3558" s="9"/>
      <c r="I3558" s="9"/>
      <c r="J3558" s="17">
        <f>E3558-F3558</f>
        <v>2848.1800000000003</v>
      </c>
      <c r="K3558" s="9"/>
      <c r="L3558" s="9"/>
      <c r="M3558" s="9"/>
    </row>
    <row r="3559" spans="1:13" ht="12.75">
      <c r="A3559" s="1" t="s">
        <v>13</v>
      </c>
      <c r="B3559" s="5" t="s">
        <v>14</v>
      </c>
      <c r="C3559" s="5" t="s">
        <v>141</v>
      </c>
      <c r="D3559" s="10" t="s">
        <v>26</v>
      </c>
      <c r="E3559" s="11">
        <v>45223.62</v>
      </c>
      <c r="F3559" s="11">
        <v>43109.28</v>
      </c>
      <c r="G3559" s="8">
        <v>9700</v>
      </c>
      <c r="H3559" s="9"/>
      <c r="I3559" s="9"/>
      <c r="J3559" s="17">
        <f>E3559-F3559</f>
        <v>2114.340000000004</v>
      </c>
      <c r="K3559" s="9"/>
      <c r="L3559" s="9"/>
      <c r="M3559" s="9"/>
    </row>
    <row r="3560" spans="1:13" ht="12.75">
      <c r="A3560" s="1" t="s">
        <v>13</v>
      </c>
      <c r="B3560" s="5" t="s">
        <v>14</v>
      </c>
      <c r="C3560" s="18" t="s">
        <v>141</v>
      </c>
      <c r="D3560" s="18" t="s">
        <v>28</v>
      </c>
      <c r="E3560" s="19">
        <v>38413.98</v>
      </c>
      <c r="F3560" s="19">
        <v>36826.51</v>
      </c>
      <c r="G3560" s="8"/>
      <c r="H3560" s="9"/>
      <c r="I3560" s="9"/>
      <c r="J3560" s="17">
        <f>E3560-F3560</f>
        <v>1587.4700000000012</v>
      </c>
      <c r="K3560" s="9"/>
      <c r="L3560" s="9"/>
      <c r="M3560" s="9"/>
    </row>
    <row r="3561" spans="1:13" ht="12.75">
      <c r="A3561" s="1" t="s">
        <v>13</v>
      </c>
      <c r="B3561" s="5" t="s">
        <v>14</v>
      </c>
      <c r="C3561" s="5" t="s">
        <v>141</v>
      </c>
      <c r="D3561" s="5" t="s">
        <v>54</v>
      </c>
      <c r="E3561" s="16">
        <v>19614.36</v>
      </c>
      <c r="F3561" s="16">
        <v>18451.57</v>
      </c>
      <c r="G3561" s="8"/>
      <c r="H3561" s="9"/>
      <c r="I3561" s="9"/>
      <c r="J3561" s="17">
        <f>E3561-F3561</f>
        <v>1162.7900000000009</v>
      </c>
      <c r="K3561" s="9"/>
      <c r="L3561" s="9"/>
      <c r="M3561" s="9"/>
    </row>
    <row r="3562" spans="1:13" ht="12.75">
      <c r="A3562" s="1" t="s">
        <v>13</v>
      </c>
      <c r="B3562" s="5" t="s">
        <v>14</v>
      </c>
      <c r="C3562" s="5" t="s">
        <v>141</v>
      </c>
      <c r="D3562" s="5" t="s">
        <v>29</v>
      </c>
      <c r="E3562" s="16">
        <v>425.94</v>
      </c>
      <c r="F3562" s="16">
        <v>404.34</v>
      </c>
      <c r="G3562" s="8"/>
      <c r="H3562" s="9"/>
      <c r="I3562" s="9"/>
      <c r="J3562" s="17">
        <f>E3562-F3562</f>
        <v>21.600000000000023</v>
      </c>
      <c r="K3562" s="9"/>
      <c r="L3562" s="9"/>
      <c r="M3562" s="9"/>
    </row>
    <row r="3563" spans="1:13" ht="12.75">
      <c r="A3563" s="1" t="s">
        <v>13</v>
      </c>
      <c r="B3563" s="5" t="s">
        <v>14</v>
      </c>
      <c r="C3563" s="5" t="s">
        <v>141</v>
      </c>
      <c r="D3563" s="5" t="s">
        <v>30</v>
      </c>
      <c r="E3563" s="16">
        <v>41540.99</v>
      </c>
      <c r="F3563" s="16">
        <v>36369.1</v>
      </c>
      <c r="G3563" s="8"/>
      <c r="H3563" s="9"/>
      <c r="I3563" s="9"/>
      <c r="J3563" s="17">
        <f>E3563-F3563</f>
        <v>5171.889999999999</v>
      </c>
      <c r="K3563" s="9">
        <f>158.34*12</f>
        <v>1900.08</v>
      </c>
      <c r="L3563" s="9"/>
      <c r="M3563" s="9"/>
    </row>
    <row r="3564" spans="1:13" ht="12.75">
      <c r="A3564" s="1" t="s">
        <v>13</v>
      </c>
      <c r="B3564" s="5" t="s">
        <v>14</v>
      </c>
      <c r="C3564" s="5" t="s">
        <v>141</v>
      </c>
      <c r="D3564" s="5" t="s">
        <v>31</v>
      </c>
      <c r="E3564" s="16">
        <v>446763.66</v>
      </c>
      <c r="F3564" s="16">
        <v>425120.83</v>
      </c>
      <c r="G3564" s="8"/>
      <c r="H3564" s="9"/>
      <c r="I3564" s="9"/>
      <c r="J3564" s="17">
        <f>E3564-F3564</f>
        <v>21642.829999999958</v>
      </c>
      <c r="K3564" s="9"/>
      <c r="L3564" s="9"/>
      <c r="M3564" s="9"/>
    </row>
    <row r="3565" spans="1:13" ht="12.75">
      <c r="A3565" s="1" t="s">
        <v>13</v>
      </c>
      <c r="B3565" s="5" t="s">
        <v>14</v>
      </c>
      <c r="C3565" s="5" t="s">
        <v>141</v>
      </c>
      <c r="D3565" s="5" t="s">
        <v>33</v>
      </c>
      <c r="E3565" s="16">
        <v>3375.78</v>
      </c>
      <c r="F3565" s="16">
        <v>3214.94</v>
      </c>
      <c r="G3565" s="8"/>
      <c r="H3565" s="9"/>
      <c r="I3565" s="9"/>
      <c r="J3565" s="17">
        <f>E3565-F3565</f>
        <v>160.84000000000015</v>
      </c>
      <c r="K3565" s="9"/>
      <c r="L3565" s="9"/>
      <c r="M3565" s="9"/>
    </row>
    <row r="3566" spans="1:13" ht="12.75">
      <c r="A3566" s="1" t="s">
        <v>13</v>
      </c>
      <c r="B3566" s="5" t="s">
        <v>14</v>
      </c>
      <c r="C3566" s="5" t="s">
        <v>141</v>
      </c>
      <c r="D3566" s="5" t="s">
        <v>37</v>
      </c>
      <c r="E3566" s="16">
        <v>777328.28</v>
      </c>
      <c r="F3566" s="16">
        <v>731021.98</v>
      </c>
      <c r="G3566" s="8"/>
      <c r="H3566" s="9"/>
      <c r="I3566" s="9"/>
      <c r="J3566" s="17">
        <f>E3566-F3566</f>
        <v>46306.30000000005</v>
      </c>
      <c r="K3566" s="9"/>
      <c r="L3566" s="9"/>
      <c r="M3566" s="9"/>
    </row>
    <row r="3567" spans="2:13" ht="12.75">
      <c r="B3567" s="5"/>
      <c r="C3567" s="5"/>
      <c r="D3567" s="10" t="s">
        <v>38</v>
      </c>
      <c r="E3567" s="11">
        <f>E3547+E3548+E3549+E3550+E3551+E3552+E3553+E3555+E3556+E3557+E3558+E3561+E3565</f>
        <v>134624.34</v>
      </c>
      <c r="F3567" s="11">
        <f>F3547+F3548+F3549+F3550+F3551+F3552+F3553+F3555+F3556+F3557+F3558+F3561+F3565</f>
        <v>127620.23999999999</v>
      </c>
      <c r="G3567" s="8"/>
      <c r="H3567" s="9"/>
      <c r="I3567" s="9"/>
      <c r="J3567" s="17">
        <f>E3567-F3567</f>
        <v>7004.100000000006</v>
      </c>
      <c r="K3567" s="9"/>
      <c r="L3567" s="9"/>
      <c r="M3567" s="9"/>
    </row>
    <row r="3568" spans="2:13" ht="12.75">
      <c r="B3568" s="5"/>
      <c r="C3568" s="5"/>
      <c r="D3568" s="10" t="s">
        <v>51</v>
      </c>
      <c r="E3568" s="11">
        <f>E3567+E3560+E3559</f>
        <v>218261.94</v>
      </c>
      <c r="F3568" s="11">
        <f>F3567+F3560+F3559</f>
        <v>207556.03</v>
      </c>
      <c r="G3568" s="8"/>
      <c r="H3568" s="9"/>
      <c r="I3568" s="9"/>
      <c r="J3568" s="17">
        <f>E3568-F3568</f>
        <v>10705.910000000003</v>
      </c>
      <c r="K3568" s="9"/>
      <c r="L3568" s="9"/>
      <c r="M3568" s="9"/>
    </row>
    <row r="3569" spans="1:13" ht="12.75">
      <c r="A3569" s="1" t="s">
        <v>13</v>
      </c>
      <c r="B3569" s="5" t="s">
        <v>14</v>
      </c>
      <c r="C3569" s="5" t="s">
        <v>88</v>
      </c>
      <c r="D3569" s="5" t="s">
        <v>16</v>
      </c>
      <c r="E3569" s="16">
        <v>43973.34</v>
      </c>
      <c r="F3569" s="16">
        <v>43835.52</v>
      </c>
      <c r="G3569" s="8"/>
      <c r="H3569" s="9"/>
      <c r="I3569" s="9"/>
      <c r="J3569" s="17">
        <f>E3569-F3569</f>
        <v>137.8199999999997</v>
      </c>
      <c r="K3569" s="9"/>
      <c r="L3569" s="9"/>
      <c r="M3569" s="9"/>
    </row>
    <row r="3570" spans="1:13" ht="12.75">
      <c r="A3570" s="1" t="s">
        <v>13</v>
      </c>
      <c r="B3570" s="5" t="s">
        <v>14</v>
      </c>
      <c r="C3570" s="5" t="s">
        <v>88</v>
      </c>
      <c r="D3570" s="5" t="s">
        <v>49</v>
      </c>
      <c r="E3570" s="16">
        <v>4311.24</v>
      </c>
      <c r="F3570" s="16">
        <v>4322.06</v>
      </c>
      <c r="G3570" s="8"/>
      <c r="H3570" s="9"/>
      <c r="I3570" s="9"/>
      <c r="J3570" s="17">
        <f>E3570-F3570</f>
        <v>-10.820000000000618</v>
      </c>
      <c r="K3570" s="9"/>
      <c r="L3570" s="9"/>
      <c r="M3570" s="9"/>
    </row>
    <row r="3571" spans="1:13" ht="12.75">
      <c r="A3571" s="1" t="s">
        <v>13</v>
      </c>
      <c r="B3571" s="5" t="s">
        <v>14</v>
      </c>
      <c r="C3571" s="5" t="s">
        <v>88</v>
      </c>
      <c r="D3571" s="5" t="s">
        <v>50</v>
      </c>
      <c r="E3571" s="16">
        <v>6036.36</v>
      </c>
      <c r="F3571" s="16">
        <v>6060.58</v>
      </c>
      <c r="G3571" s="8"/>
      <c r="H3571" s="9"/>
      <c r="I3571" s="9"/>
      <c r="J3571" s="17">
        <f>E3571-F3571</f>
        <v>-24.220000000000255</v>
      </c>
      <c r="K3571" s="9"/>
      <c r="L3571" s="9"/>
      <c r="M3571" s="9"/>
    </row>
    <row r="3572" spans="1:13" ht="12.75">
      <c r="A3572" s="1" t="s">
        <v>13</v>
      </c>
      <c r="B3572" s="5" t="s">
        <v>14</v>
      </c>
      <c r="C3572" s="5" t="s">
        <v>88</v>
      </c>
      <c r="D3572" s="5" t="s">
        <v>17</v>
      </c>
      <c r="E3572" s="16">
        <v>12194.16</v>
      </c>
      <c r="F3572" s="16">
        <v>12174.91</v>
      </c>
      <c r="G3572" s="8"/>
      <c r="H3572" s="9"/>
      <c r="I3572" s="9"/>
      <c r="J3572" s="17">
        <f>E3572-F3572</f>
        <v>19.25</v>
      </c>
      <c r="K3572" s="9"/>
      <c r="L3572" s="9"/>
      <c r="M3572" s="9"/>
    </row>
    <row r="3573" spans="1:13" ht="12.75">
      <c r="A3573" s="1" t="s">
        <v>13</v>
      </c>
      <c r="B3573" s="5" t="s">
        <v>14</v>
      </c>
      <c r="C3573" s="5" t="s">
        <v>88</v>
      </c>
      <c r="D3573" s="5" t="s">
        <v>18</v>
      </c>
      <c r="E3573" s="16">
        <v>11947.92</v>
      </c>
      <c r="F3573" s="16">
        <v>11972.69</v>
      </c>
      <c r="G3573" s="8"/>
      <c r="H3573" s="9"/>
      <c r="I3573" s="9"/>
      <c r="J3573" s="17">
        <f>E3573-F3573</f>
        <v>-24.770000000000437</v>
      </c>
      <c r="K3573" s="9"/>
      <c r="L3573" s="9"/>
      <c r="M3573" s="9"/>
    </row>
    <row r="3574" spans="1:13" ht="12.75">
      <c r="A3574" s="1" t="s">
        <v>13</v>
      </c>
      <c r="B3574" s="5" t="s">
        <v>14</v>
      </c>
      <c r="C3574" s="5" t="s">
        <v>88</v>
      </c>
      <c r="D3574" s="5" t="s">
        <v>19</v>
      </c>
      <c r="E3574" s="16">
        <v>6036.36</v>
      </c>
      <c r="F3574" s="16">
        <v>6106.8</v>
      </c>
      <c r="G3574" s="8"/>
      <c r="H3574" s="9"/>
      <c r="I3574" s="9"/>
      <c r="J3574" s="17">
        <f>E3574-F3574</f>
        <v>-70.44000000000051</v>
      </c>
      <c r="K3574" s="9"/>
      <c r="L3574" s="9"/>
      <c r="M3574" s="9"/>
    </row>
    <row r="3575" spans="1:13" ht="12.75">
      <c r="A3575" s="1" t="s">
        <v>13</v>
      </c>
      <c r="B3575" s="5" t="s">
        <v>14</v>
      </c>
      <c r="C3575" s="5" t="s">
        <v>88</v>
      </c>
      <c r="D3575" s="5" t="s">
        <v>20</v>
      </c>
      <c r="E3575" s="16">
        <v>1355.46</v>
      </c>
      <c r="F3575" s="16">
        <v>1343.27</v>
      </c>
      <c r="G3575" s="8"/>
      <c r="H3575" s="9"/>
      <c r="I3575" s="9"/>
      <c r="J3575" s="17">
        <f>E3575-F3575</f>
        <v>12.190000000000055</v>
      </c>
      <c r="K3575" s="9"/>
      <c r="L3575" s="9"/>
      <c r="M3575" s="9"/>
    </row>
    <row r="3576" spans="1:13" ht="12.75">
      <c r="A3576" s="1" t="s">
        <v>13</v>
      </c>
      <c r="B3576" s="5" t="s">
        <v>14</v>
      </c>
      <c r="C3576" s="5" t="s">
        <v>88</v>
      </c>
      <c r="D3576" s="5" t="s">
        <v>21</v>
      </c>
      <c r="E3576" s="16">
        <v>150708.29</v>
      </c>
      <c r="F3576" s="16">
        <v>145214.87</v>
      </c>
      <c r="G3576" s="8"/>
      <c r="H3576" s="9"/>
      <c r="I3576" s="9"/>
      <c r="J3576" s="17">
        <f>E3576-F3576</f>
        <v>5493.420000000013</v>
      </c>
      <c r="K3576" s="9">
        <f>K3585</f>
        <v>3953.04</v>
      </c>
      <c r="L3576" s="9"/>
      <c r="M3576" s="9"/>
    </row>
    <row r="3577" spans="1:13" ht="12.75">
      <c r="A3577" s="1" t="s">
        <v>13</v>
      </c>
      <c r="B3577" s="5" t="s">
        <v>14</v>
      </c>
      <c r="C3577" s="5" t="s">
        <v>88</v>
      </c>
      <c r="D3577" s="5" t="s">
        <v>22</v>
      </c>
      <c r="E3577" s="16">
        <v>6035.46</v>
      </c>
      <c r="F3577" s="16">
        <v>5967.83</v>
      </c>
      <c r="G3577" s="8"/>
      <c r="H3577" s="9"/>
      <c r="I3577" s="9"/>
      <c r="J3577" s="17">
        <f>E3577-F3577</f>
        <v>67.63000000000011</v>
      </c>
      <c r="K3577" s="9"/>
      <c r="L3577" s="9"/>
      <c r="M3577" s="9"/>
    </row>
    <row r="3578" spans="1:13" ht="12.75">
      <c r="A3578" s="1" t="s">
        <v>13</v>
      </c>
      <c r="B3578" s="5" t="s">
        <v>14</v>
      </c>
      <c r="C3578" s="5" t="s">
        <v>88</v>
      </c>
      <c r="D3578" s="5" t="s">
        <v>23</v>
      </c>
      <c r="E3578" s="16">
        <v>27345.36</v>
      </c>
      <c r="F3578" s="16">
        <v>27284.13</v>
      </c>
      <c r="G3578" s="8"/>
      <c r="H3578" s="9"/>
      <c r="I3578" s="9"/>
      <c r="J3578" s="17">
        <f>E3578-F3578</f>
        <v>61.22999999999956</v>
      </c>
      <c r="K3578" s="9"/>
      <c r="L3578" s="9"/>
      <c r="M3578" s="9"/>
    </row>
    <row r="3579" spans="1:13" ht="12.75">
      <c r="A3579" s="1" t="s">
        <v>13</v>
      </c>
      <c r="B3579" s="5" t="s">
        <v>14</v>
      </c>
      <c r="C3579" s="5" t="s">
        <v>88</v>
      </c>
      <c r="D3579" s="5" t="s">
        <v>24</v>
      </c>
      <c r="E3579" s="16">
        <v>123.36</v>
      </c>
      <c r="F3579" s="16">
        <v>147.34</v>
      </c>
      <c r="G3579" s="8"/>
      <c r="H3579" s="9"/>
      <c r="I3579" s="9"/>
      <c r="J3579" s="17">
        <f>E3579-F3579</f>
        <v>-23.980000000000004</v>
      </c>
      <c r="K3579" s="9"/>
      <c r="L3579" s="9"/>
      <c r="M3579" s="9"/>
    </row>
    <row r="3580" spans="1:13" ht="12.75">
      <c r="A3580" s="1" t="s">
        <v>13</v>
      </c>
      <c r="B3580" s="5" t="s">
        <v>14</v>
      </c>
      <c r="C3580" s="5" t="s">
        <v>88</v>
      </c>
      <c r="D3580" s="5" t="s">
        <v>25</v>
      </c>
      <c r="E3580" s="16">
        <v>116892.42</v>
      </c>
      <c r="F3580" s="16">
        <v>116590.95</v>
      </c>
      <c r="G3580" s="8"/>
      <c r="H3580" s="9"/>
      <c r="I3580" s="9"/>
      <c r="J3580" s="17">
        <f>E3580-F3580</f>
        <v>301.47000000000116</v>
      </c>
      <c r="K3580" s="9"/>
      <c r="L3580" s="9"/>
      <c r="M3580" s="9"/>
    </row>
    <row r="3581" spans="1:13" ht="12.75">
      <c r="A3581" s="1" t="s">
        <v>13</v>
      </c>
      <c r="B3581" s="5" t="s">
        <v>14</v>
      </c>
      <c r="C3581" s="5" t="s">
        <v>88</v>
      </c>
      <c r="D3581" s="10" t="s">
        <v>26</v>
      </c>
      <c r="E3581" s="11">
        <v>94105.38</v>
      </c>
      <c r="F3581" s="11">
        <v>94337.74</v>
      </c>
      <c r="G3581" s="8">
        <v>23800</v>
      </c>
      <c r="H3581" s="9"/>
      <c r="I3581" s="9"/>
      <c r="J3581" s="17">
        <f>E3581-F3581</f>
        <v>-232.36000000000058</v>
      </c>
      <c r="K3581" s="9"/>
      <c r="L3581" s="9"/>
      <c r="M3581" s="9"/>
    </row>
    <row r="3582" spans="1:13" ht="12.75">
      <c r="A3582" s="1" t="s">
        <v>13</v>
      </c>
      <c r="B3582" s="5" t="s">
        <v>14</v>
      </c>
      <c r="C3582" s="18" t="s">
        <v>88</v>
      </c>
      <c r="D3582" s="18" t="s">
        <v>28</v>
      </c>
      <c r="E3582" s="19">
        <v>81294.84</v>
      </c>
      <c r="F3582" s="19">
        <v>81932.42</v>
      </c>
      <c r="G3582" s="8"/>
      <c r="H3582" s="9"/>
      <c r="I3582" s="9"/>
      <c r="J3582" s="17">
        <f>E3582-F3582</f>
        <v>-637.5800000000017</v>
      </c>
      <c r="K3582" s="9"/>
      <c r="L3582" s="9"/>
      <c r="M3582" s="9"/>
    </row>
    <row r="3583" spans="1:13" ht="12.75">
      <c r="A3583" s="1" t="s">
        <v>13</v>
      </c>
      <c r="B3583" s="5" t="s">
        <v>14</v>
      </c>
      <c r="C3583" s="5" t="s">
        <v>88</v>
      </c>
      <c r="D3583" s="5" t="s">
        <v>54</v>
      </c>
      <c r="E3583" s="16">
        <v>41510.22</v>
      </c>
      <c r="F3583" s="16">
        <v>41077.11</v>
      </c>
      <c r="G3583" s="8"/>
      <c r="H3583" s="9"/>
      <c r="I3583" s="9"/>
      <c r="J3583" s="17">
        <f>E3583-F3583</f>
        <v>433.1100000000006</v>
      </c>
      <c r="K3583" s="9"/>
      <c r="L3583" s="9"/>
      <c r="M3583" s="9"/>
    </row>
    <row r="3584" spans="1:13" ht="12.75">
      <c r="A3584" s="1" t="s">
        <v>13</v>
      </c>
      <c r="B3584" s="5" t="s">
        <v>14</v>
      </c>
      <c r="C3584" s="5" t="s">
        <v>88</v>
      </c>
      <c r="D3584" s="5" t="s">
        <v>29</v>
      </c>
      <c r="E3584" s="16">
        <v>853.32</v>
      </c>
      <c r="F3584" s="16">
        <v>851.95</v>
      </c>
      <c r="G3584" s="8"/>
      <c r="H3584" s="9"/>
      <c r="I3584" s="9"/>
      <c r="J3584" s="17">
        <f>E3584-F3584</f>
        <v>1.3700000000000045</v>
      </c>
      <c r="K3584" s="9"/>
      <c r="L3584" s="9"/>
      <c r="M3584" s="9"/>
    </row>
    <row r="3585" spans="1:13" ht="12.75">
      <c r="A3585" s="1" t="s">
        <v>13</v>
      </c>
      <c r="B3585" s="5" t="s">
        <v>14</v>
      </c>
      <c r="C3585" s="5" t="s">
        <v>88</v>
      </c>
      <c r="D3585" s="5" t="s">
        <v>30</v>
      </c>
      <c r="E3585" s="16">
        <v>89010.16</v>
      </c>
      <c r="F3585" s="16">
        <v>85775.29</v>
      </c>
      <c r="G3585" s="8"/>
      <c r="H3585" s="9"/>
      <c r="I3585" s="9"/>
      <c r="J3585" s="17">
        <f>E3585-F3585</f>
        <v>3234.87000000001</v>
      </c>
      <c r="K3585" s="9">
        <f>329.42*12</f>
        <v>3953.04</v>
      </c>
      <c r="L3585" s="9"/>
      <c r="M3585" s="9"/>
    </row>
    <row r="3586" spans="1:13" ht="12.75">
      <c r="A3586" s="1" t="s">
        <v>13</v>
      </c>
      <c r="B3586" s="5" t="s">
        <v>14</v>
      </c>
      <c r="C3586" s="5" t="s">
        <v>88</v>
      </c>
      <c r="D3586" s="5" t="s">
        <v>31</v>
      </c>
      <c r="E3586" s="16">
        <v>945483.78</v>
      </c>
      <c r="F3586" s="16">
        <v>946049.45</v>
      </c>
      <c r="G3586" s="8"/>
      <c r="H3586" s="9"/>
      <c r="I3586" s="9"/>
      <c r="J3586" s="17">
        <f>E3586-F3586</f>
        <v>-565.6699999999255</v>
      </c>
      <c r="K3586" s="9"/>
      <c r="L3586" s="9"/>
      <c r="M3586" s="9"/>
    </row>
    <row r="3587" spans="1:13" ht="12.75">
      <c r="A3587" s="1" t="s">
        <v>13</v>
      </c>
      <c r="B3587" s="5" t="s">
        <v>14</v>
      </c>
      <c r="C3587" s="5" t="s">
        <v>88</v>
      </c>
      <c r="D3587" s="5" t="s">
        <v>33</v>
      </c>
      <c r="E3587" s="16">
        <v>7144.2</v>
      </c>
      <c r="F3587" s="16">
        <v>7154.29</v>
      </c>
      <c r="G3587" s="8"/>
      <c r="H3587" s="9"/>
      <c r="I3587" s="9"/>
      <c r="J3587" s="17">
        <f>E3587-F3587</f>
        <v>-10.090000000000146</v>
      </c>
      <c r="K3587" s="9"/>
      <c r="L3587" s="9"/>
      <c r="M3587" s="9"/>
    </row>
    <row r="3588" spans="1:13" ht="12.75">
      <c r="A3588" s="1" t="s">
        <v>13</v>
      </c>
      <c r="B3588" s="5" t="s">
        <v>14</v>
      </c>
      <c r="C3588" s="5" t="s">
        <v>88</v>
      </c>
      <c r="D3588" s="5" t="s">
        <v>37</v>
      </c>
      <c r="E3588" s="16">
        <v>1646361.63</v>
      </c>
      <c r="F3588" s="16">
        <v>1638199.2</v>
      </c>
      <c r="G3588" s="8"/>
      <c r="H3588" s="9"/>
      <c r="I3588" s="9"/>
      <c r="J3588" s="17">
        <f>E3588-F3588</f>
        <v>8162.429999999935</v>
      </c>
      <c r="K3588" s="9"/>
      <c r="L3588" s="9"/>
      <c r="M3588" s="9"/>
    </row>
    <row r="3589" spans="2:13" ht="12.75">
      <c r="B3589" s="5"/>
      <c r="C3589" s="5"/>
      <c r="D3589" s="10" t="s">
        <v>38</v>
      </c>
      <c r="E3589" s="11">
        <f>E3569+E3570+E3571+E3572+E3573+E3574+E3575+E3577+E3578+E3579+E3580+E3583+E3587</f>
        <v>284905.86000000004</v>
      </c>
      <c r="F3589" s="11">
        <f>F3569+F3570+F3571+F3572+F3573+F3574+F3575+F3577+F3578+F3579+F3580+F3583+F3587</f>
        <v>284037.48</v>
      </c>
      <c r="G3589" s="8"/>
      <c r="H3589" s="9"/>
      <c r="I3589" s="9"/>
      <c r="J3589" s="17">
        <f>E3589-F3589</f>
        <v>868.3800000000629</v>
      </c>
      <c r="K3589" s="9"/>
      <c r="L3589" s="9"/>
      <c r="M3589" s="9"/>
    </row>
    <row r="3590" spans="2:13" ht="12.75">
      <c r="B3590" s="5"/>
      <c r="C3590" s="5"/>
      <c r="D3590" s="10" t="s">
        <v>51</v>
      </c>
      <c r="E3590" s="11">
        <f>E3589+E3582+E3581</f>
        <v>460306.0800000001</v>
      </c>
      <c r="F3590" s="11">
        <f>F3589+F3582+F3581</f>
        <v>460307.63999999996</v>
      </c>
      <c r="G3590" s="8"/>
      <c r="H3590" s="9"/>
      <c r="I3590" s="9"/>
      <c r="J3590" s="17">
        <f>E3590-F3590</f>
        <v>-1.5599999998812564</v>
      </c>
      <c r="K3590" s="9"/>
      <c r="L3590" s="9"/>
      <c r="M3590" s="9"/>
    </row>
    <row r="3591" spans="1:13" ht="12.75">
      <c r="A3591" s="1" t="s">
        <v>13</v>
      </c>
      <c r="B3591" s="5" t="s">
        <v>14</v>
      </c>
      <c r="C3591" s="5" t="s">
        <v>142</v>
      </c>
      <c r="D3591" s="5" t="s">
        <v>16</v>
      </c>
      <c r="E3591" s="16">
        <v>22696.5</v>
      </c>
      <c r="F3591" s="16">
        <v>22462.66</v>
      </c>
      <c r="G3591" s="8"/>
      <c r="H3591" s="9"/>
      <c r="I3591" s="9"/>
      <c r="J3591" s="17">
        <f>E3591-F3591</f>
        <v>233.84000000000015</v>
      </c>
      <c r="K3591" s="9"/>
      <c r="L3591" s="9"/>
      <c r="M3591" s="9"/>
    </row>
    <row r="3592" spans="1:13" ht="12.75">
      <c r="A3592" s="1" t="s">
        <v>13</v>
      </c>
      <c r="B3592" s="5" t="s">
        <v>14</v>
      </c>
      <c r="C3592" s="5" t="s">
        <v>142</v>
      </c>
      <c r="D3592" s="5" t="s">
        <v>49</v>
      </c>
      <c r="E3592" s="16">
        <v>2224.92</v>
      </c>
      <c r="F3592" s="16">
        <v>2217.21</v>
      </c>
      <c r="G3592" s="8"/>
      <c r="H3592" s="9"/>
      <c r="I3592" s="9"/>
      <c r="J3592" s="17">
        <f>E3592-F3592</f>
        <v>7.710000000000036</v>
      </c>
      <c r="K3592" s="9"/>
      <c r="L3592" s="9"/>
      <c r="M3592" s="9"/>
    </row>
    <row r="3593" spans="1:13" ht="12.75">
      <c r="A3593" s="1" t="s">
        <v>13</v>
      </c>
      <c r="B3593" s="5" t="s">
        <v>14</v>
      </c>
      <c r="C3593" s="5" t="s">
        <v>142</v>
      </c>
      <c r="D3593" s="5" t="s">
        <v>50</v>
      </c>
      <c r="E3593" s="16">
        <v>3115.8</v>
      </c>
      <c r="F3593" s="16">
        <v>3110.61</v>
      </c>
      <c r="G3593" s="8"/>
      <c r="H3593" s="9"/>
      <c r="I3593" s="9"/>
      <c r="J3593" s="17">
        <f>E3593-F3593</f>
        <v>5.190000000000055</v>
      </c>
      <c r="K3593" s="9"/>
      <c r="L3593" s="9"/>
      <c r="M3593" s="9"/>
    </row>
    <row r="3594" spans="1:13" ht="12.75">
      <c r="A3594" s="1" t="s">
        <v>13</v>
      </c>
      <c r="B3594" s="5" t="s">
        <v>14</v>
      </c>
      <c r="C3594" s="5" t="s">
        <v>142</v>
      </c>
      <c r="D3594" s="5" t="s">
        <v>17</v>
      </c>
      <c r="E3594" s="16">
        <v>6294.12</v>
      </c>
      <c r="F3594" s="16">
        <v>6241.02</v>
      </c>
      <c r="G3594" s="8"/>
      <c r="H3594" s="9"/>
      <c r="I3594" s="9"/>
      <c r="J3594" s="17">
        <f>E3594-F3594</f>
        <v>53.099999999999454</v>
      </c>
      <c r="K3594" s="9"/>
      <c r="L3594" s="9"/>
      <c r="M3594" s="9"/>
    </row>
    <row r="3595" spans="1:13" ht="12.75">
      <c r="A3595" s="1" t="s">
        <v>13</v>
      </c>
      <c r="B3595" s="5" t="s">
        <v>14</v>
      </c>
      <c r="C3595" s="5" t="s">
        <v>142</v>
      </c>
      <c r="D3595" s="5" t="s">
        <v>18</v>
      </c>
      <c r="E3595" s="16">
        <v>6166.8</v>
      </c>
      <c r="F3595" s="16">
        <v>6142.01</v>
      </c>
      <c r="G3595" s="8"/>
      <c r="H3595" s="9"/>
      <c r="I3595" s="9"/>
      <c r="J3595" s="17">
        <f>E3595-F3595</f>
        <v>24.789999999999964</v>
      </c>
      <c r="K3595" s="9"/>
      <c r="L3595" s="9"/>
      <c r="M3595" s="9"/>
    </row>
    <row r="3596" spans="1:13" ht="12.75">
      <c r="A3596" s="1" t="s">
        <v>13</v>
      </c>
      <c r="B3596" s="5" t="s">
        <v>14</v>
      </c>
      <c r="C3596" s="5" t="s">
        <v>142</v>
      </c>
      <c r="D3596" s="5" t="s">
        <v>19</v>
      </c>
      <c r="E3596" s="16">
        <v>3115.8</v>
      </c>
      <c r="F3596" s="16">
        <v>3139.29</v>
      </c>
      <c r="G3596" s="8"/>
      <c r="H3596" s="9"/>
      <c r="I3596" s="9"/>
      <c r="J3596" s="17">
        <f>E3596-F3596</f>
        <v>-23.48999999999978</v>
      </c>
      <c r="K3596" s="9"/>
      <c r="L3596" s="9"/>
      <c r="M3596" s="9"/>
    </row>
    <row r="3597" spans="1:13" ht="12.75">
      <c r="A3597" s="1" t="s">
        <v>13</v>
      </c>
      <c r="B3597" s="5" t="s">
        <v>14</v>
      </c>
      <c r="C3597" s="5" t="s">
        <v>142</v>
      </c>
      <c r="D3597" s="5" t="s">
        <v>20</v>
      </c>
      <c r="E3597" s="16">
        <v>699.48</v>
      </c>
      <c r="F3597" s="16">
        <v>687.35</v>
      </c>
      <c r="G3597" s="8"/>
      <c r="H3597" s="9"/>
      <c r="I3597" s="9"/>
      <c r="J3597" s="17">
        <f>E3597-F3597</f>
        <v>12.129999999999995</v>
      </c>
      <c r="K3597" s="9"/>
      <c r="L3597" s="9"/>
      <c r="M3597" s="9"/>
    </row>
    <row r="3598" spans="1:13" ht="12.75">
      <c r="A3598" s="1" t="s">
        <v>13</v>
      </c>
      <c r="B3598" s="5" t="s">
        <v>14</v>
      </c>
      <c r="C3598" s="5" t="s">
        <v>142</v>
      </c>
      <c r="D3598" s="5" t="s">
        <v>21</v>
      </c>
      <c r="E3598" s="16">
        <v>65121.65</v>
      </c>
      <c r="F3598" s="16">
        <v>60032.67</v>
      </c>
      <c r="G3598" s="8"/>
      <c r="H3598" s="9"/>
      <c r="I3598" s="9"/>
      <c r="J3598" s="17">
        <f>E3598-F3598</f>
        <v>5088.980000000003</v>
      </c>
      <c r="K3598" s="9">
        <f>K3607</f>
        <v>1639.08</v>
      </c>
      <c r="L3598" s="9"/>
      <c r="M3598" s="9"/>
    </row>
    <row r="3599" spans="1:13" ht="12.75">
      <c r="A3599" s="1" t="s">
        <v>13</v>
      </c>
      <c r="B3599" s="5" t="s">
        <v>14</v>
      </c>
      <c r="C3599" s="5" t="s">
        <v>142</v>
      </c>
      <c r="D3599" s="5" t="s">
        <v>22</v>
      </c>
      <c r="E3599" s="16">
        <v>3115.32</v>
      </c>
      <c r="F3599" s="16">
        <v>3052.95</v>
      </c>
      <c r="G3599" s="8"/>
      <c r="H3599" s="9"/>
      <c r="I3599" s="9"/>
      <c r="J3599" s="17">
        <f>E3599-F3599</f>
        <v>62.370000000000346</v>
      </c>
      <c r="K3599" s="9"/>
      <c r="L3599" s="9"/>
      <c r="M3599" s="9"/>
    </row>
    <row r="3600" spans="1:13" ht="12.75">
      <c r="A3600" s="1" t="s">
        <v>13</v>
      </c>
      <c r="B3600" s="5" t="s">
        <v>14</v>
      </c>
      <c r="C3600" s="5" t="s">
        <v>142</v>
      </c>
      <c r="D3600" s="5" t="s">
        <v>23</v>
      </c>
      <c r="E3600" s="16">
        <v>14114.16</v>
      </c>
      <c r="F3600" s="16">
        <v>13983.99</v>
      </c>
      <c r="G3600" s="8"/>
      <c r="H3600" s="9"/>
      <c r="I3600" s="9"/>
      <c r="J3600" s="17">
        <f>E3600-F3600</f>
        <v>130.17000000000007</v>
      </c>
      <c r="K3600" s="9"/>
      <c r="L3600" s="9"/>
      <c r="M3600" s="9"/>
    </row>
    <row r="3601" spans="1:13" ht="12.75">
      <c r="A3601" s="1" t="s">
        <v>13</v>
      </c>
      <c r="B3601" s="5" t="s">
        <v>14</v>
      </c>
      <c r="C3601" s="5" t="s">
        <v>142</v>
      </c>
      <c r="D3601" s="5" t="s">
        <v>24</v>
      </c>
      <c r="E3601" s="16">
        <v>63.6</v>
      </c>
      <c r="F3601" s="16">
        <v>78.12</v>
      </c>
      <c r="G3601" s="8"/>
      <c r="H3601" s="9"/>
      <c r="I3601" s="9"/>
      <c r="J3601" s="17">
        <f>E3601-F3601</f>
        <v>-14.520000000000003</v>
      </c>
      <c r="K3601" s="9"/>
      <c r="L3601" s="9"/>
      <c r="M3601" s="9"/>
    </row>
    <row r="3602" spans="1:13" ht="12.75">
      <c r="A3602" s="1" t="s">
        <v>13</v>
      </c>
      <c r="B3602" s="5" t="s">
        <v>14</v>
      </c>
      <c r="C3602" s="5" t="s">
        <v>142</v>
      </c>
      <c r="D3602" s="5" t="s">
        <v>25</v>
      </c>
      <c r="E3602" s="16">
        <v>60333.48</v>
      </c>
      <c r="F3602" s="16">
        <v>59752.25</v>
      </c>
      <c r="G3602" s="8"/>
      <c r="H3602" s="9"/>
      <c r="I3602" s="9"/>
      <c r="J3602" s="17">
        <f>E3602-F3602</f>
        <v>581.2300000000032</v>
      </c>
      <c r="K3602" s="9"/>
      <c r="L3602" s="9"/>
      <c r="M3602" s="9"/>
    </row>
    <row r="3603" spans="1:13" ht="12.75">
      <c r="A3603" s="1" t="s">
        <v>13</v>
      </c>
      <c r="B3603" s="5" t="s">
        <v>14</v>
      </c>
      <c r="C3603" s="5" t="s">
        <v>142</v>
      </c>
      <c r="D3603" s="10" t="s">
        <v>26</v>
      </c>
      <c r="E3603" s="11">
        <v>49398.48</v>
      </c>
      <c r="F3603" s="11">
        <v>49214.68</v>
      </c>
      <c r="G3603" s="8">
        <v>37800</v>
      </c>
      <c r="H3603" s="9"/>
      <c r="I3603" s="9"/>
      <c r="J3603" s="17">
        <f>E3603-F3603</f>
        <v>183.8000000000029</v>
      </c>
      <c r="K3603" s="9"/>
      <c r="L3603" s="9"/>
      <c r="M3603" s="9"/>
    </row>
    <row r="3604" spans="1:13" ht="12.75">
      <c r="A3604" s="1" t="s">
        <v>13</v>
      </c>
      <c r="B3604" s="5" t="s">
        <v>14</v>
      </c>
      <c r="C3604" s="18" t="s">
        <v>142</v>
      </c>
      <c r="D3604" s="18" t="s">
        <v>28</v>
      </c>
      <c r="E3604" s="19">
        <v>41960.16</v>
      </c>
      <c r="F3604" s="19">
        <v>42083.84</v>
      </c>
      <c r="G3604" s="8"/>
      <c r="H3604" s="9"/>
      <c r="I3604" s="9"/>
      <c r="J3604" s="17">
        <f>E3604-F3604</f>
        <v>-123.67999999999302</v>
      </c>
      <c r="K3604" s="9"/>
      <c r="L3604" s="9"/>
      <c r="M3604" s="9"/>
    </row>
    <row r="3605" spans="1:13" ht="12.75">
      <c r="A3605" s="1" t="s">
        <v>13</v>
      </c>
      <c r="B3605" s="5" t="s">
        <v>14</v>
      </c>
      <c r="C3605" s="5" t="s">
        <v>142</v>
      </c>
      <c r="D3605" s="5" t="s">
        <v>54</v>
      </c>
      <c r="E3605" s="16">
        <v>21425.64</v>
      </c>
      <c r="F3605" s="16">
        <v>21016.11</v>
      </c>
      <c r="G3605" s="8"/>
      <c r="H3605" s="9"/>
      <c r="I3605" s="9"/>
      <c r="J3605" s="17">
        <f>E3605-F3605</f>
        <v>409.52999999999884</v>
      </c>
      <c r="K3605" s="9"/>
      <c r="L3605" s="9"/>
      <c r="M3605" s="9"/>
    </row>
    <row r="3606" spans="1:13" ht="12.75">
      <c r="A3606" s="1" t="s">
        <v>13</v>
      </c>
      <c r="B3606" s="5" t="s">
        <v>14</v>
      </c>
      <c r="C3606" s="5" t="s">
        <v>142</v>
      </c>
      <c r="D3606" s="5" t="s">
        <v>29</v>
      </c>
      <c r="E3606" s="16">
        <v>420.24</v>
      </c>
      <c r="F3606" s="16">
        <v>416.64</v>
      </c>
      <c r="G3606" s="8"/>
      <c r="H3606" s="9"/>
      <c r="I3606" s="9"/>
      <c r="J3606" s="17">
        <f>E3606-F3606</f>
        <v>3.6000000000000227</v>
      </c>
      <c r="K3606" s="9"/>
      <c r="L3606" s="9"/>
      <c r="M3606" s="9"/>
    </row>
    <row r="3607" spans="1:13" ht="12.75">
      <c r="A3607" s="1" t="s">
        <v>13</v>
      </c>
      <c r="B3607" s="5" t="s">
        <v>14</v>
      </c>
      <c r="C3607" s="5" t="s">
        <v>142</v>
      </c>
      <c r="D3607" s="5" t="s">
        <v>30</v>
      </c>
      <c r="E3607" s="16">
        <v>38461.17</v>
      </c>
      <c r="F3607" s="16">
        <v>35460.24</v>
      </c>
      <c r="G3607" s="8"/>
      <c r="H3607" s="9"/>
      <c r="I3607" s="9"/>
      <c r="J3607" s="17">
        <f>E3607-F3607</f>
        <v>3000.9300000000003</v>
      </c>
      <c r="K3607" s="9">
        <f>136.59*12</f>
        <v>1639.08</v>
      </c>
      <c r="L3607" s="9"/>
      <c r="M3607" s="9"/>
    </row>
    <row r="3608" spans="1:13" ht="12.75">
      <c r="A3608" s="1" t="s">
        <v>13</v>
      </c>
      <c r="B3608" s="5" t="s">
        <v>14</v>
      </c>
      <c r="C3608" s="5" t="s">
        <v>142</v>
      </c>
      <c r="D3608" s="5" t="s">
        <v>31</v>
      </c>
      <c r="E3608" s="16">
        <v>458994.06</v>
      </c>
      <c r="F3608" s="16">
        <v>456352.45</v>
      </c>
      <c r="G3608" s="8"/>
      <c r="H3608" s="9"/>
      <c r="I3608" s="9"/>
      <c r="J3608" s="17">
        <f>E3608-F3608</f>
        <v>2641.609999999986</v>
      </c>
      <c r="K3608" s="9"/>
      <c r="L3608" s="9"/>
      <c r="M3608" s="9"/>
    </row>
    <row r="3609" spans="1:13" ht="12.75">
      <c r="A3609" s="1" t="s">
        <v>13</v>
      </c>
      <c r="B3609" s="5" t="s">
        <v>14</v>
      </c>
      <c r="C3609" s="5" t="s">
        <v>142</v>
      </c>
      <c r="D3609" s="5" t="s">
        <v>33</v>
      </c>
      <c r="E3609" s="16">
        <v>3687.24</v>
      </c>
      <c r="F3609" s="16">
        <v>3669.44</v>
      </c>
      <c r="G3609" s="8"/>
      <c r="H3609" s="9"/>
      <c r="I3609" s="9"/>
      <c r="J3609" s="17">
        <f>E3609-F3609</f>
        <v>17.799999999999727</v>
      </c>
      <c r="K3609" s="9"/>
      <c r="L3609" s="9"/>
      <c r="M3609" s="9"/>
    </row>
    <row r="3610" spans="1:13" ht="12.75">
      <c r="A3610" s="1" t="s">
        <v>13</v>
      </c>
      <c r="B3610" s="5" t="s">
        <v>14</v>
      </c>
      <c r="C3610" s="5" t="s">
        <v>142</v>
      </c>
      <c r="D3610" s="5" t="s">
        <v>37</v>
      </c>
      <c r="E3610" s="16">
        <v>801408.62</v>
      </c>
      <c r="F3610" s="16">
        <v>789113.53</v>
      </c>
      <c r="G3610" s="8"/>
      <c r="H3610" s="9"/>
      <c r="I3610" s="9"/>
      <c r="J3610" s="17">
        <f>E3610-F3610</f>
        <v>12295.089999999967</v>
      </c>
      <c r="K3610" s="9"/>
      <c r="L3610" s="9"/>
      <c r="M3610" s="9"/>
    </row>
    <row r="3611" spans="2:13" ht="12.75">
      <c r="B3611" s="5"/>
      <c r="C3611" s="5"/>
      <c r="D3611" s="10" t="s">
        <v>38</v>
      </c>
      <c r="E3611" s="11">
        <f>E3591+E3592+E3593+E3594+E3595+E3596+E3597+E3599+E3600+E3601+E3602+E3605+E3609</f>
        <v>147052.86</v>
      </c>
      <c r="F3611" s="11">
        <f>F3591+F3592+F3593+F3594+F3595+F3596+F3597+F3599+F3600+F3601+F3602+F3605+F3609</f>
        <v>145553.01</v>
      </c>
      <c r="G3611" s="8"/>
      <c r="H3611" s="9"/>
      <c r="I3611" s="9"/>
      <c r="J3611" s="17">
        <f>E3611-F3611</f>
        <v>1499.8499999999767</v>
      </c>
      <c r="K3611" s="9"/>
      <c r="L3611" s="9"/>
      <c r="M3611" s="9"/>
    </row>
    <row r="3612" spans="2:13" ht="12.75">
      <c r="B3612" s="5"/>
      <c r="C3612" s="5"/>
      <c r="D3612" s="10" t="s">
        <v>51</v>
      </c>
      <c r="E3612" s="11">
        <f>E3611+E3604+E3603</f>
        <v>238411.5</v>
      </c>
      <c r="F3612" s="11">
        <f>F3611+F3604+F3603</f>
        <v>236851.53</v>
      </c>
      <c r="G3612" s="8"/>
      <c r="H3612" s="9"/>
      <c r="I3612" s="9"/>
      <c r="J3612" s="17">
        <f>E3612-F3612</f>
        <v>1559.9700000000012</v>
      </c>
      <c r="K3612" s="9"/>
      <c r="L3612" s="9"/>
      <c r="M3612" s="9"/>
    </row>
    <row r="3613" spans="1:13" ht="12.75">
      <c r="A3613" s="1" t="s">
        <v>13</v>
      </c>
      <c r="B3613" s="5" t="s">
        <v>143</v>
      </c>
      <c r="C3613" s="5" t="s">
        <v>15</v>
      </c>
      <c r="D3613" s="5" t="s">
        <v>16</v>
      </c>
      <c r="E3613" s="16">
        <v>14133</v>
      </c>
      <c r="F3613" s="16">
        <v>13485.67</v>
      </c>
      <c r="G3613" s="8"/>
      <c r="H3613" s="9"/>
      <c r="I3613" s="9"/>
      <c r="J3613" s="17">
        <f>E3613-F3613</f>
        <v>647.3299999999999</v>
      </c>
      <c r="K3613" s="9"/>
      <c r="L3613" s="9"/>
      <c r="M3613" s="9"/>
    </row>
    <row r="3614" spans="1:13" ht="12.75">
      <c r="A3614" s="1" t="s">
        <v>13</v>
      </c>
      <c r="B3614" s="5" t="s">
        <v>143</v>
      </c>
      <c r="C3614" s="5" t="s">
        <v>15</v>
      </c>
      <c r="D3614" s="5" t="s">
        <v>49</v>
      </c>
      <c r="E3614" s="16">
        <v>1385.7</v>
      </c>
      <c r="F3614" s="16">
        <v>1330.81</v>
      </c>
      <c r="G3614" s="8"/>
      <c r="H3614" s="9"/>
      <c r="I3614" s="9"/>
      <c r="J3614" s="17">
        <f>E3614-F3614</f>
        <v>54.8900000000001</v>
      </c>
      <c r="K3614" s="9"/>
      <c r="L3614" s="9"/>
      <c r="M3614" s="9"/>
    </row>
    <row r="3615" spans="1:13" ht="12.75">
      <c r="A3615" s="1" t="s">
        <v>13</v>
      </c>
      <c r="B3615" s="5" t="s">
        <v>143</v>
      </c>
      <c r="C3615" s="5" t="s">
        <v>15</v>
      </c>
      <c r="D3615" s="5" t="s">
        <v>50</v>
      </c>
      <c r="E3615" s="16">
        <v>1939.92</v>
      </c>
      <c r="F3615" s="16">
        <v>1866.34</v>
      </c>
      <c r="G3615" s="8"/>
      <c r="H3615" s="9"/>
      <c r="I3615" s="9"/>
      <c r="J3615" s="17">
        <f>E3615-F3615</f>
        <v>73.58000000000015</v>
      </c>
      <c r="K3615" s="9"/>
      <c r="L3615" s="9"/>
      <c r="M3615" s="9"/>
    </row>
    <row r="3616" spans="1:13" ht="12.75">
      <c r="A3616" s="1" t="s">
        <v>13</v>
      </c>
      <c r="B3616" s="5" t="s">
        <v>143</v>
      </c>
      <c r="C3616" s="5" t="s">
        <v>15</v>
      </c>
      <c r="D3616" s="5" t="s">
        <v>17</v>
      </c>
      <c r="E3616" s="16">
        <v>3919.02</v>
      </c>
      <c r="F3616" s="16">
        <v>3746.22</v>
      </c>
      <c r="G3616" s="8"/>
      <c r="H3616" s="9"/>
      <c r="I3616" s="9"/>
      <c r="J3616" s="17">
        <f>E3616-F3616</f>
        <v>172.80000000000018</v>
      </c>
      <c r="K3616" s="9"/>
      <c r="L3616" s="9"/>
      <c r="M3616" s="9"/>
    </row>
    <row r="3617" spans="1:13" ht="12.75">
      <c r="A3617" s="1" t="s">
        <v>13</v>
      </c>
      <c r="B3617" s="5" t="s">
        <v>143</v>
      </c>
      <c r="C3617" s="5" t="s">
        <v>15</v>
      </c>
      <c r="D3617" s="5" t="s">
        <v>18</v>
      </c>
      <c r="E3617" s="16">
        <v>3840</v>
      </c>
      <c r="F3617" s="16">
        <v>3686.14</v>
      </c>
      <c r="G3617" s="8"/>
      <c r="H3617" s="9"/>
      <c r="I3617" s="9"/>
      <c r="J3617" s="17">
        <f>E3617-F3617</f>
        <v>153.86000000000013</v>
      </c>
      <c r="K3617" s="9"/>
      <c r="L3617" s="9"/>
      <c r="M3617" s="9"/>
    </row>
    <row r="3618" spans="1:13" ht="12.75">
      <c r="A3618" s="1" t="s">
        <v>13</v>
      </c>
      <c r="B3618" s="5" t="s">
        <v>143</v>
      </c>
      <c r="C3618" s="5" t="s">
        <v>15</v>
      </c>
      <c r="D3618" s="5" t="s">
        <v>19</v>
      </c>
      <c r="E3618" s="16">
        <v>1939.92</v>
      </c>
      <c r="F3618" s="16">
        <v>1882.74</v>
      </c>
      <c r="G3618" s="8"/>
      <c r="H3618" s="9"/>
      <c r="I3618" s="9"/>
      <c r="J3618" s="17">
        <f>E3618-F3618</f>
        <v>57.180000000000064</v>
      </c>
      <c r="K3618" s="9"/>
      <c r="L3618" s="9"/>
      <c r="M3618" s="9"/>
    </row>
    <row r="3619" spans="1:13" ht="12.75">
      <c r="A3619" s="1" t="s">
        <v>13</v>
      </c>
      <c r="B3619" s="5" t="s">
        <v>143</v>
      </c>
      <c r="C3619" s="5" t="s">
        <v>15</v>
      </c>
      <c r="D3619" s="5" t="s">
        <v>21</v>
      </c>
      <c r="E3619" s="16">
        <v>36144.54</v>
      </c>
      <c r="F3619" s="16">
        <v>35615.45</v>
      </c>
      <c r="G3619" s="8"/>
      <c r="H3619" s="9"/>
      <c r="I3619" s="9"/>
      <c r="J3619" s="17">
        <f>E3619-F3619</f>
        <v>529.0900000000038</v>
      </c>
      <c r="K3619" s="9">
        <f>K3627</f>
        <v>1018.56</v>
      </c>
      <c r="L3619" s="9"/>
      <c r="M3619" s="9"/>
    </row>
    <row r="3620" spans="1:13" ht="12.75">
      <c r="A3620" s="1" t="s">
        <v>13</v>
      </c>
      <c r="B3620" s="5" t="s">
        <v>143</v>
      </c>
      <c r="C3620" s="5" t="s">
        <v>15</v>
      </c>
      <c r="D3620" s="5" t="s">
        <v>22</v>
      </c>
      <c r="E3620" s="16">
        <v>1939.62</v>
      </c>
      <c r="F3620" s="16">
        <v>1833.48</v>
      </c>
      <c r="G3620" s="8"/>
      <c r="H3620" s="9"/>
      <c r="I3620" s="9"/>
      <c r="J3620" s="17">
        <f>E3620-F3620</f>
        <v>106.13999999999987</v>
      </c>
      <c r="K3620" s="9"/>
      <c r="L3620" s="9"/>
      <c r="M3620" s="9"/>
    </row>
    <row r="3621" spans="1:13" ht="12.75">
      <c r="A3621" s="1" t="s">
        <v>13</v>
      </c>
      <c r="B3621" s="5" t="s">
        <v>143</v>
      </c>
      <c r="C3621" s="5" t="s">
        <v>15</v>
      </c>
      <c r="D3621" s="5" t="s">
        <v>24</v>
      </c>
      <c r="E3621" s="16">
        <v>39.78</v>
      </c>
      <c r="F3621" s="16">
        <v>46.65</v>
      </c>
      <c r="G3621" s="8"/>
      <c r="H3621" s="9"/>
      <c r="I3621" s="9"/>
      <c r="J3621" s="17">
        <f>E3621-F3621</f>
        <v>-6.869999999999997</v>
      </c>
      <c r="K3621" s="9"/>
      <c r="L3621" s="9"/>
      <c r="M3621" s="9"/>
    </row>
    <row r="3622" spans="1:13" ht="12.75">
      <c r="A3622" s="1" t="s">
        <v>13</v>
      </c>
      <c r="B3622" s="5" t="s">
        <v>143</v>
      </c>
      <c r="C3622" s="5" t="s">
        <v>15</v>
      </c>
      <c r="D3622" s="5" t="s">
        <v>25</v>
      </c>
      <c r="E3622" s="16">
        <v>37569.36</v>
      </c>
      <c r="F3622" s="16">
        <v>35871.55</v>
      </c>
      <c r="G3622" s="8"/>
      <c r="H3622" s="9"/>
      <c r="I3622" s="9"/>
      <c r="J3622" s="17">
        <f>E3622-F3622</f>
        <v>1697.8099999999977</v>
      </c>
      <c r="K3622" s="9"/>
      <c r="L3622" s="9"/>
      <c r="M3622" s="9"/>
    </row>
    <row r="3623" spans="1:13" ht="12.75">
      <c r="A3623" s="1" t="s">
        <v>13</v>
      </c>
      <c r="B3623" s="5" t="s">
        <v>143</v>
      </c>
      <c r="C3623" s="5" t="s">
        <v>15</v>
      </c>
      <c r="D3623" s="10" t="s">
        <v>26</v>
      </c>
      <c r="E3623" s="11">
        <v>5304.9</v>
      </c>
      <c r="F3623" s="11">
        <v>5093.59</v>
      </c>
      <c r="G3623" s="8">
        <v>300</v>
      </c>
      <c r="H3623" s="9"/>
      <c r="I3623" s="9"/>
      <c r="J3623" s="17">
        <f>E3623-F3623</f>
        <v>211.3099999999995</v>
      </c>
      <c r="K3623" s="9"/>
      <c r="L3623" s="9"/>
      <c r="M3623" s="9"/>
    </row>
    <row r="3624" spans="1:13" ht="12.75">
      <c r="A3624" s="1" t="s">
        <v>13</v>
      </c>
      <c r="B3624" s="5" t="s">
        <v>143</v>
      </c>
      <c r="C3624" s="18" t="s">
        <v>15</v>
      </c>
      <c r="D3624" s="18" t="s">
        <v>28</v>
      </c>
      <c r="E3624" s="19">
        <v>26128.08</v>
      </c>
      <c r="F3624" s="19">
        <v>25247.66</v>
      </c>
      <c r="G3624" s="8"/>
      <c r="H3624" s="9"/>
      <c r="I3624" s="9"/>
      <c r="J3624" s="17">
        <f>E3624-F3624</f>
        <v>880.4200000000019</v>
      </c>
      <c r="K3624" s="9"/>
      <c r="L3624" s="9"/>
      <c r="M3624" s="9"/>
    </row>
    <row r="3625" spans="1:13" ht="12.75">
      <c r="A3625" s="1" t="s">
        <v>13</v>
      </c>
      <c r="B3625" s="5" t="s">
        <v>143</v>
      </c>
      <c r="C3625" s="5" t="s">
        <v>15</v>
      </c>
      <c r="D3625" s="5" t="s">
        <v>54</v>
      </c>
      <c r="E3625" s="16">
        <v>13341.18</v>
      </c>
      <c r="F3625" s="16">
        <v>12622.64</v>
      </c>
      <c r="G3625" s="8"/>
      <c r="H3625" s="9"/>
      <c r="I3625" s="9"/>
      <c r="J3625" s="17">
        <f>E3625-F3625</f>
        <v>718.5400000000009</v>
      </c>
      <c r="K3625" s="9"/>
      <c r="L3625" s="9"/>
      <c r="M3625" s="9"/>
    </row>
    <row r="3626" spans="1:13" ht="12.75">
      <c r="A3626" s="1" t="s">
        <v>13</v>
      </c>
      <c r="B3626" s="5" t="s">
        <v>143</v>
      </c>
      <c r="C3626" s="5" t="s">
        <v>15</v>
      </c>
      <c r="D3626" s="5" t="s">
        <v>29</v>
      </c>
      <c r="E3626" s="16">
        <v>438.72</v>
      </c>
      <c r="F3626" s="16">
        <v>419.37</v>
      </c>
      <c r="G3626" s="8"/>
      <c r="H3626" s="9"/>
      <c r="I3626" s="9"/>
      <c r="J3626" s="17">
        <f>E3626-F3626</f>
        <v>19.350000000000023</v>
      </c>
      <c r="K3626" s="9"/>
      <c r="L3626" s="9"/>
      <c r="M3626" s="9"/>
    </row>
    <row r="3627" spans="1:13" ht="12.75">
      <c r="A3627" s="1" t="s">
        <v>13</v>
      </c>
      <c r="B3627" s="5" t="s">
        <v>143</v>
      </c>
      <c r="C3627" s="5" t="s">
        <v>15</v>
      </c>
      <c r="D3627" s="5" t="s">
        <v>30</v>
      </c>
      <c r="E3627" s="16">
        <v>22613.16</v>
      </c>
      <c r="F3627" s="16">
        <v>21598.81</v>
      </c>
      <c r="G3627" s="8"/>
      <c r="H3627" s="9"/>
      <c r="I3627" s="9"/>
      <c r="J3627" s="17">
        <f>E3627-F3627</f>
        <v>1014.3499999999985</v>
      </c>
      <c r="K3627" s="9">
        <f>84.88*12</f>
        <v>1018.56</v>
      </c>
      <c r="L3627" s="9"/>
      <c r="M3627" s="9"/>
    </row>
    <row r="3628" spans="1:13" ht="12.75">
      <c r="A3628" s="1" t="s">
        <v>13</v>
      </c>
      <c r="B3628" s="5" t="s">
        <v>143</v>
      </c>
      <c r="C3628" s="5" t="s">
        <v>15</v>
      </c>
      <c r="D3628" s="5" t="s">
        <v>33</v>
      </c>
      <c r="E3628" s="16">
        <v>2296.26</v>
      </c>
      <c r="F3628" s="16">
        <v>2202.64</v>
      </c>
      <c r="G3628" s="8"/>
      <c r="H3628" s="9"/>
      <c r="I3628" s="9"/>
      <c r="J3628" s="17">
        <f>E3628-F3628</f>
        <v>93.62000000000035</v>
      </c>
      <c r="K3628" s="9"/>
      <c r="L3628" s="9"/>
      <c r="M3628" s="9"/>
    </row>
    <row r="3629" spans="1:13" ht="12.75">
      <c r="A3629" s="1" t="s">
        <v>13</v>
      </c>
      <c r="B3629" s="5" t="s">
        <v>143</v>
      </c>
      <c r="C3629" s="5" t="s">
        <v>15</v>
      </c>
      <c r="D3629" s="5" t="s">
        <v>37</v>
      </c>
      <c r="E3629" s="16">
        <v>172973.16</v>
      </c>
      <c r="F3629" s="16">
        <v>166549.76</v>
      </c>
      <c r="G3629" s="8"/>
      <c r="H3629" s="9"/>
      <c r="I3629" s="9"/>
      <c r="J3629" s="17">
        <f>E3629-F3629</f>
        <v>6423.399999999994</v>
      </c>
      <c r="K3629" s="9"/>
      <c r="L3629" s="9"/>
      <c r="M3629" s="9"/>
    </row>
    <row r="3630" spans="2:13" ht="12.75">
      <c r="B3630" s="5"/>
      <c r="C3630" s="5"/>
      <c r="D3630" s="10" t="s">
        <v>38</v>
      </c>
      <c r="E3630" s="11">
        <f>E3613+E3614+E3615+E3616+E3617+E3618+E3620+E3621+E3622+E3625+E3628</f>
        <v>82343.76</v>
      </c>
      <c r="F3630" s="11">
        <f>F3613+F3614+F3615+F3616+F3617+F3618+F3620+F3621+F3622+F3625+F3628</f>
        <v>78574.88</v>
      </c>
      <c r="G3630" s="8"/>
      <c r="H3630" s="9"/>
      <c r="I3630" s="9"/>
      <c r="J3630" s="17">
        <f>E3630-F3630</f>
        <v>3768.87999999999</v>
      </c>
      <c r="K3630" s="9"/>
      <c r="L3630" s="9"/>
      <c r="M3630" s="9"/>
    </row>
    <row r="3631" spans="2:13" ht="12.75">
      <c r="B3631" s="5"/>
      <c r="C3631" s="5"/>
      <c r="D3631" s="10" t="s">
        <v>51</v>
      </c>
      <c r="E3631" s="11">
        <f>E3630+E3624+E3623</f>
        <v>113776.73999999999</v>
      </c>
      <c r="F3631" s="11">
        <f>F3630+F3624+F3623</f>
        <v>108916.13</v>
      </c>
      <c r="G3631" s="8"/>
      <c r="H3631" s="9"/>
      <c r="I3631" s="9"/>
      <c r="J3631" s="17">
        <f>E3631-F3631</f>
        <v>4860.609999999986</v>
      </c>
      <c r="K3631" s="9"/>
      <c r="L3631" s="9"/>
      <c r="M3631" s="9"/>
    </row>
    <row r="3632" spans="1:13" ht="12.75">
      <c r="A3632" s="1" t="s">
        <v>13</v>
      </c>
      <c r="B3632" s="5" t="s">
        <v>143</v>
      </c>
      <c r="C3632" s="5" t="s">
        <v>80</v>
      </c>
      <c r="D3632" s="5" t="s">
        <v>16</v>
      </c>
      <c r="E3632" s="16">
        <v>1985.58</v>
      </c>
      <c r="F3632" s="16">
        <v>1966.11</v>
      </c>
      <c r="G3632" s="8"/>
      <c r="H3632" s="9"/>
      <c r="I3632" s="9"/>
      <c r="J3632" s="17">
        <f>E3632-F3632</f>
        <v>19.470000000000027</v>
      </c>
      <c r="K3632" s="9"/>
      <c r="L3632" s="9"/>
      <c r="M3632" s="9"/>
    </row>
    <row r="3633" spans="1:13" ht="12.75">
      <c r="A3633" s="1" t="s">
        <v>13</v>
      </c>
      <c r="B3633" s="5" t="s">
        <v>143</v>
      </c>
      <c r="C3633" s="5" t="s">
        <v>80</v>
      </c>
      <c r="D3633" s="5" t="s">
        <v>49</v>
      </c>
      <c r="E3633" s="16">
        <v>194.64</v>
      </c>
      <c r="F3633" s="16">
        <v>193.72</v>
      </c>
      <c r="G3633" s="8"/>
      <c r="H3633" s="9"/>
      <c r="I3633" s="9"/>
      <c r="J3633" s="17">
        <f>E3633-F3633</f>
        <v>0.9199999999999875</v>
      </c>
      <c r="K3633" s="9"/>
      <c r="L3633" s="9"/>
      <c r="M3633" s="9"/>
    </row>
    <row r="3634" spans="1:13" ht="12.75">
      <c r="A3634" s="1" t="s">
        <v>13</v>
      </c>
      <c r="B3634" s="5" t="s">
        <v>143</v>
      </c>
      <c r="C3634" s="5" t="s">
        <v>80</v>
      </c>
      <c r="D3634" s="5" t="s">
        <v>50</v>
      </c>
      <c r="E3634" s="16">
        <v>272.58</v>
      </c>
      <c r="F3634" s="16">
        <v>271.65</v>
      </c>
      <c r="G3634" s="8"/>
      <c r="H3634" s="9"/>
      <c r="I3634" s="9"/>
      <c r="J3634" s="17">
        <f>E3634-F3634</f>
        <v>0.9300000000000068</v>
      </c>
      <c r="K3634" s="9"/>
      <c r="L3634" s="9"/>
      <c r="M3634" s="9"/>
    </row>
    <row r="3635" spans="1:13" ht="12.75">
      <c r="A3635" s="1" t="s">
        <v>13</v>
      </c>
      <c r="B3635" s="5" t="s">
        <v>143</v>
      </c>
      <c r="C3635" s="5" t="s">
        <v>80</v>
      </c>
      <c r="D3635" s="5" t="s">
        <v>17</v>
      </c>
      <c r="E3635" s="16">
        <v>550.68</v>
      </c>
      <c r="F3635" s="16">
        <v>546.04</v>
      </c>
      <c r="G3635" s="8"/>
      <c r="H3635" s="9"/>
      <c r="I3635" s="9"/>
      <c r="J3635" s="17">
        <f>E3635-F3635</f>
        <v>4.639999999999986</v>
      </c>
      <c r="K3635" s="9"/>
      <c r="L3635" s="9"/>
      <c r="M3635" s="9"/>
    </row>
    <row r="3636" spans="1:13" ht="12.75">
      <c r="A3636" s="1" t="s">
        <v>13</v>
      </c>
      <c r="B3636" s="5" t="s">
        <v>143</v>
      </c>
      <c r="C3636" s="5" t="s">
        <v>80</v>
      </c>
      <c r="D3636" s="5" t="s">
        <v>18</v>
      </c>
      <c r="E3636" s="16">
        <v>539.52</v>
      </c>
      <c r="F3636" s="16">
        <v>536.74</v>
      </c>
      <c r="G3636" s="8"/>
      <c r="H3636" s="9"/>
      <c r="I3636" s="9"/>
      <c r="J3636" s="17">
        <f>E3636-F3636</f>
        <v>2.7799999999999727</v>
      </c>
      <c r="K3636" s="9"/>
      <c r="L3636" s="9"/>
      <c r="M3636" s="9"/>
    </row>
    <row r="3637" spans="1:13" ht="12.75">
      <c r="A3637" s="1" t="s">
        <v>13</v>
      </c>
      <c r="B3637" s="5" t="s">
        <v>143</v>
      </c>
      <c r="C3637" s="5" t="s">
        <v>80</v>
      </c>
      <c r="D3637" s="5" t="s">
        <v>19</v>
      </c>
      <c r="E3637" s="16">
        <v>272.58</v>
      </c>
      <c r="F3637" s="16">
        <v>273.51</v>
      </c>
      <c r="G3637" s="8"/>
      <c r="H3637" s="9"/>
      <c r="I3637" s="9"/>
      <c r="J3637" s="17">
        <f>E3637-F3637</f>
        <v>-0.9300000000000068</v>
      </c>
      <c r="K3637" s="9"/>
      <c r="L3637" s="9"/>
      <c r="M3637" s="9"/>
    </row>
    <row r="3638" spans="1:13" ht="12.75">
      <c r="A3638" s="1" t="s">
        <v>13</v>
      </c>
      <c r="B3638" s="5" t="s">
        <v>143</v>
      </c>
      <c r="C3638" s="5" t="s">
        <v>80</v>
      </c>
      <c r="D3638" s="5" t="s">
        <v>21</v>
      </c>
      <c r="E3638" s="16">
        <v>4242.48</v>
      </c>
      <c r="F3638" s="16">
        <v>4206.36</v>
      </c>
      <c r="G3638" s="8"/>
      <c r="H3638" s="9"/>
      <c r="I3638" s="9"/>
      <c r="J3638" s="17">
        <f>E3638-F3638</f>
        <v>36.11999999999989</v>
      </c>
      <c r="K3638" s="9">
        <f>K3647</f>
        <v>114</v>
      </c>
      <c r="L3638" s="9"/>
      <c r="M3638" s="9"/>
    </row>
    <row r="3639" spans="1:13" ht="12.75">
      <c r="A3639" s="1" t="s">
        <v>13</v>
      </c>
      <c r="B3639" s="5" t="s">
        <v>143</v>
      </c>
      <c r="C3639" s="5" t="s">
        <v>80</v>
      </c>
      <c r="D3639" s="5" t="s">
        <v>22</v>
      </c>
      <c r="E3639" s="16">
        <v>272.58</v>
      </c>
      <c r="F3639" s="16">
        <v>267.95</v>
      </c>
      <c r="G3639" s="8"/>
      <c r="H3639" s="9"/>
      <c r="I3639" s="9"/>
      <c r="J3639" s="17">
        <f>E3639-F3639</f>
        <v>4.6299999999999955</v>
      </c>
      <c r="K3639" s="9"/>
      <c r="L3639" s="9"/>
      <c r="M3639" s="9"/>
    </row>
    <row r="3640" spans="1:13" ht="12.75">
      <c r="A3640" s="1" t="s">
        <v>13</v>
      </c>
      <c r="B3640" s="5" t="s">
        <v>143</v>
      </c>
      <c r="C3640" s="5" t="s">
        <v>80</v>
      </c>
      <c r="D3640" s="5" t="s">
        <v>23</v>
      </c>
      <c r="E3640" s="16">
        <v>1234.8</v>
      </c>
      <c r="F3640" s="16">
        <v>1223.68</v>
      </c>
      <c r="G3640" s="8"/>
      <c r="H3640" s="9"/>
      <c r="I3640" s="9"/>
      <c r="J3640" s="17">
        <f>E3640-F3640</f>
        <v>11.11999999999989</v>
      </c>
      <c r="K3640" s="9"/>
      <c r="L3640" s="9"/>
      <c r="M3640" s="9"/>
    </row>
    <row r="3641" spans="1:13" ht="12.75">
      <c r="A3641" s="1" t="s">
        <v>13</v>
      </c>
      <c r="B3641" s="5" t="s">
        <v>143</v>
      </c>
      <c r="C3641" s="5" t="s">
        <v>80</v>
      </c>
      <c r="D3641" s="5" t="s">
        <v>24</v>
      </c>
      <c r="E3641" s="16">
        <v>5.58</v>
      </c>
      <c r="F3641" s="16">
        <v>6.51</v>
      </c>
      <c r="G3641" s="8"/>
      <c r="H3641" s="9"/>
      <c r="I3641" s="9"/>
      <c r="J3641" s="17">
        <f>E3641-F3641</f>
        <v>-0.9299999999999997</v>
      </c>
      <c r="K3641" s="9"/>
      <c r="L3641" s="9"/>
      <c r="M3641" s="9"/>
    </row>
    <row r="3642" spans="1:13" ht="12.75">
      <c r="A3642" s="1" t="s">
        <v>13</v>
      </c>
      <c r="B3642" s="5" t="s">
        <v>143</v>
      </c>
      <c r="C3642" s="5" t="s">
        <v>80</v>
      </c>
      <c r="D3642" s="5" t="s">
        <v>25</v>
      </c>
      <c r="E3642" s="16">
        <v>5278.32</v>
      </c>
      <c r="F3642" s="16">
        <v>5229.18</v>
      </c>
      <c r="G3642" s="8"/>
      <c r="H3642" s="9"/>
      <c r="I3642" s="9"/>
      <c r="J3642" s="17">
        <f>E3642-F3642</f>
        <v>49.13999999999942</v>
      </c>
      <c r="K3642" s="9"/>
      <c r="L3642" s="9"/>
      <c r="M3642" s="9"/>
    </row>
    <row r="3643" spans="1:13" ht="12.75">
      <c r="A3643" s="1" t="s">
        <v>13</v>
      </c>
      <c r="B3643" s="5" t="s">
        <v>143</v>
      </c>
      <c r="C3643" s="5" t="s">
        <v>80</v>
      </c>
      <c r="D3643" s="10" t="s">
        <v>26</v>
      </c>
      <c r="E3643" s="11">
        <v>4149.3</v>
      </c>
      <c r="F3643" s="11">
        <v>4128.91</v>
      </c>
      <c r="G3643" s="8">
        <v>0</v>
      </c>
      <c r="H3643" s="9"/>
      <c r="I3643" s="9"/>
      <c r="J3643" s="17">
        <f>E3643-F3643</f>
        <v>20.390000000000327</v>
      </c>
      <c r="K3643" s="9"/>
      <c r="L3643" s="9"/>
      <c r="M3643" s="9"/>
    </row>
    <row r="3644" spans="1:13" ht="12.75">
      <c r="A3644" s="1" t="s">
        <v>13</v>
      </c>
      <c r="B3644" s="5" t="s">
        <v>143</v>
      </c>
      <c r="C3644" s="18" t="s">
        <v>80</v>
      </c>
      <c r="D3644" s="18" t="s">
        <v>28</v>
      </c>
      <c r="E3644" s="19">
        <v>3670.92</v>
      </c>
      <c r="F3644" s="19">
        <v>3670.92</v>
      </c>
      <c r="G3644" s="8"/>
      <c r="H3644" s="9"/>
      <c r="I3644" s="9"/>
      <c r="J3644" s="17">
        <f>E3644-F3644</f>
        <v>0</v>
      </c>
      <c r="K3644" s="9"/>
      <c r="L3644" s="9"/>
      <c r="M3644" s="9"/>
    </row>
    <row r="3645" spans="1:13" ht="12.75">
      <c r="A3645" s="1" t="s">
        <v>13</v>
      </c>
      <c r="B3645" s="5" t="s">
        <v>143</v>
      </c>
      <c r="C3645" s="5" t="s">
        <v>80</v>
      </c>
      <c r="D3645" s="5" t="s">
        <v>54</v>
      </c>
      <c r="E3645" s="16">
        <v>1874.46</v>
      </c>
      <c r="F3645" s="16">
        <v>1843.87</v>
      </c>
      <c r="G3645" s="8"/>
      <c r="H3645" s="9"/>
      <c r="I3645" s="9"/>
      <c r="J3645" s="17">
        <f>E3645-F3645</f>
        <v>30.590000000000146</v>
      </c>
      <c r="K3645" s="9"/>
      <c r="L3645" s="9"/>
      <c r="M3645" s="9"/>
    </row>
    <row r="3646" spans="1:13" ht="12.75">
      <c r="A3646" s="1" t="s">
        <v>13</v>
      </c>
      <c r="B3646" s="5" t="s">
        <v>143</v>
      </c>
      <c r="C3646" s="5" t="s">
        <v>80</v>
      </c>
      <c r="D3646" s="5" t="s">
        <v>29</v>
      </c>
      <c r="E3646" s="16">
        <v>132.3</v>
      </c>
      <c r="F3646" s="16">
        <v>131.19</v>
      </c>
      <c r="G3646" s="8"/>
      <c r="H3646" s="9"/>
      <c r="I3646" s="9"/>
      <c r="J3646" s="17">
        <f>E3646-F3646</f>
        <v>1.1100000000000136</v>
      </c>
      <c r="K3646" s="9"/>
      <c r="L3646" s="9"/>
      <c r="M3646" s="9"/>
    </row>
    <row r="3647" spans="1:13" ht="12.75">
      <c r="A3647" s="1" t="s">
        <v>13</v>
      </c>
      <c r="B3647" s="5" t="s">
        <v>143</v>
      </c>
      <c r="C3647" s="5" t="s">
        <v>80</v>
      </c>
      <c r="D3647" s="5" t="s">
        <v>30</v>
      </c>
      <c r="E3647" s="16">
        <v>2505.6</v>
      </c>
      <c r="F3647" s="16">
        <v>2484.48</v>
      </c>
      <c r="G3647" s="8"/>
      <c r="H3647" s="9"/>
      <c r="I3647" s="9"/>
      <c r="J3647" s="17">
        <f>E3647-F3647</f>
        <v>21.11999999999989</v>
      </c>
      <c r="K3647" s="9">
        <f>9.5*12</f>
        <v>114</v>
      </c>
      <c r="L3647" s="9"/>
      <c r="M3647" s="9"/>
    </row>
    <row r="3648" spans="1:13" ht="12.75">
      <c r="A3648" s="1" t="s">
        <v>13</v>
      </c>
      <c r="B3648" s="5" t="s">
        <v>143</v>
      </c>
      <c r="C3648" s="5" t="s">
        <v>80</v>
      </c>
      <c r="D3648" s="5" t="s">
        <v>31</v>
      </c>
      <c r="E3648" s="16">
        <v>42693.9</v>
      </c>
      <c r="F3648" s="16">
        <v>42417.65</v>
      </c>
      <c r="G3648" s="8"/>
      <c r="H3648" s="9"/>
      <c r="I3648" s="9"/>
      <c r="J3648" s="17">
        <f>E3648-F3648</f>
        <v>276.25</v>
      </c>
      <c r="K3648" s="9"/>
      <c r="L3648" s="9"/>
      <c r="M3648" s="9"/>
    </row>
    <row r="3649" spans="1:13" ht="12.75">
      <c r="A3649" s="1" t="s">
        <v>13</v>
      </c>
      <c r="B3649" s="5" t="s">
        <v>143</v>
      </c>
      <c r="C3649" s="5" t="s">
        <v>80</v>
      </c>
      <c r="D3649" s="5" t="s">
        <v>33</v>
      </c>
      <c r="E3649" s="16">
        <v>322.56</v>
      </c>
      <c r="F3649" s="16">
        <v>320.7</v>
      </c>
      <c r="G3649" s="8"/>
      <c r="H3649" s="9"/>
      <c r="I3649" s="9"/>
      <c r="J3649" s="17">
        <f>E3649-F3649</f>
        <v>1.8600000000000136</v>
      </c>
      <c r="K3649" s="9"/>
      <c r="L3649" s="9"/>
      <c r="M3649" s="9"/>
    </row>
    <row r="3650" spans="1:13" ht="12.75">
      <c r="A3650" s="1" t="s">
        <v>13</v>
      </c>
      <c r="B3650" s="5" t="s">
        <v>143</v>
      </c>
      <c r="C3650" s="5" t="s">
        <v>80</v>
      </c>
      <c r="D3650" s="5" t="s">
        <v>37</v>
      </c>
      <c r="E3650" s="16">
        <v>70198.38</v>
      </c>
      <c r="F3650" s="16">
        <v>69719.17</v>
      </c>
      <c r="G3650" s="8"/>
      <c r="H3650" s="9"/>
      <c r="I3650" s="9"/>
      <c r="J3650" s="17">
        <f>E3650-F3650</f>
        <v>479.2100000000064</v>
      </c>
      <c r="K3650" s="9"/>
      <c r="L3650" s="9"/>
      <c r="M3650" s="9"/>
    </row>
    <row r="3651" spans="2:13" ht="12.75">
      <c r="B3651" s="5"/>
      <c r="C3651" s="5"/>
      <c r="D3651" s="10" t="s">
        <v>38</v>
      </c>
      <c r="E3651" s="11">
        <f>E3632+E3633+E3634+E3635+E3636+E3637+E3639+E3640+E3641+E3642+E3645+E3649</f>
        <v>12803.88</v>
      </c>
      <c r="F3651" s="11">
        <f>F3632+F3633+F3634+F3635+F3636+F3637+F3639+F3640+F3641+F3642+F3645+F3649</f>
        <v>12679.66</v>
      </c>
      <c r="G3651" s="8"/>
      <c r="H3651" s="9"/>
      <c r="I3651" s="9"/>
      <c r="J3651" s="17">
        <f>E3651-F3651</f>
        <v>124.21999999999935</v>
      </c>
      <c r="K3651" s="9"/>
      <c r="L3651" s="9"/>
      <c r="M3651" s="9"/>
    </row>
    <row r="3652" spans="2:13" ht="12.75">
      <c r="B3652" s="5"/>
      <c r="C3652" s="5"/>
      <c r="D3652" s="10" t="s">
        <v>51</v>
      </c>
      <c r="E3652" s="11">
        <f>E3651+E3644+E3643</f>
        <v>20624.1</v>
      </c>
      <c r="F3652" s="11">
        <f>F3651+F3644+F3643</f>
        <v>20479.489999999998</v>
      </c>
      <c r="G3652" s="8"/>
      <c r="H3652" s="9"/>
      <c r="I3652" s="9"/>
      <c r="J3652" s="17">
        <f>E3652-F3652</f>
        <v>144.61000000000058</v>
      </c>
      <c r="K3652" s="9"/>
      <c r="L3652" s="9"/>
      <c r="M3652" s="9"/>
    </row>
    <row r="3653" spans="1:13" ht="12.75">
      <c r="A3653" s="1" t="s">
        <v>13</v>
      </c>
      <c r="B3653" s="5" t="s">
        <v>143</v>
      </c>
      <c r="C3653" s="5" t="s">
        <v>83</v>
      </c>
      <c r="D3653" s="5" t="s">
        <v>16</v>
      </c>
      <c r="E3653" s="16">
        <v>8257.44</v>
      </c>
      <c r="F3653" s="16">
        <v>8235.1</v>
      </c>
      <c r="G3653" s="8"/>
      <c r="H3653" s="9"/>
      <c r="I3653" s="9"/>
      <c r="J3653" s="17">
        <f>E3653-F3653</f>
        <v>22.340000000000146</v>
      </c>
      <c r="K3653" s="9"/>
      <c r="L3653" s="9"/>
      <c r="M3653" s="9"/>
    </row>
    <row r="3654" spans="1:13" ht="12.75">
      <c r="A3654" s="1" t="s">
        <v>13</v>
      </c>
      <c r="B3654" s="5" t="s">
        <v>143</v>
      </c>
      <c r="C3654" s="5" t="s">
        <v>83</v>
      </c>
      <c r="D3654" s="5" t="s">
        <v>49</v>
      </c>
      <c r="E3654" s="16">
        <v>809.52</v>
      </c>
      <c r="F3654" s="16">
        <v>811.7</v>
      </c>
      <c r="G3654" s="8"/>
      <c r="H3654" s="9"/>
      <c r="I3654" s="9"/>
      <c r="J3654" s="17">
        <f>E3654-F3654</f>
        <v>-2.1800000000000637</v>
      </c>
      <c r="K3654" s="9"/>
      <c r="L3654" s="9"/>
      <c r="M3654" s="9"/>
    </row>
    <row r="3655" spans="1:13" ht="12.75">
      <c r="A3655" s="1" t="s">
        <v>13</v>
      </c>
      <c r="B3655" s="5" t="s">
        <v>143</v>
      </c>
      <c r="C3655" s="5" t="s">
        <v>83</v>
      </c>
      <c r="D3655" s="5" t="s">
        <v>50</v>
      </c>
      <c r="E3655" s="16">
        <v>1133.52</v>
      </c>
      <c r="F3655" s="16">
        <v>1138.17</v>
      </c>
      <c r="G3655" s="8"/>
      <c r="H3655" s="9"/>
      <c r="I3655" s="9"/>
      <c r="J3655" s="17">
        <f>E3655-F3655</f>
        <v>-4.650000000000091</v>
      </c>
      <c r="K3655" s="9"/>
      <c r="L3655" s="9"/>
      <c r="M3655" s="9"/>
    </row>
    <row r="3656" spans="1:13" ht="12.75">
      <c r="A3656" s="1" t="s">
        <v>13</v>
      </c>
      <c r="B3656" s="5" t="s">
        <v>143</v>
      </c>
      <c r="C3656" s="5" t="s">
        <v>83</v>
      </c>
      <c r="D3656" s="5" t="s">
        <v>17</v>
      </c>
      <c r="E3656" s="16">
        <v>2289.96</v>
      </c>
      <c r="F3656" s="16">
        <v>2287.16</v>
      </c>
      <c r="G3656" s="8"/>
      <c r="H3656" s="9"/>
      <c r="I3656" s="9"/>
      <c r="J3656" s="17">
        <f>E3656-F3656</f>
        <v>2.800000000000182</v>
      </c>
      <c r="K3656" s="9"/>
      <c r="L3656" s="9"/>
      <c r="M3656" s="9"/>
    </row>
    <row r="3657" spans="1:13" ht="12.75">
      <c r="A3657" s="1" t="s">
        <v>13</v>
      </c>
      <c r="B3657" s="5" t="s">
        <v>143</v>
      </c>
      <c r="C3657" s="5" t="s">
        <v>83</v>
      </c>
      <c r="D3657" s="5" t="s">
        <v>18</v>
      </c>
      <c r="E3657" s="16">
        <v>2243.64</v>
      </c>
      <c r="F3657" s="16">
        <v>2248.71</v>
      </c>
      <c r="G3657" s="8"/>
      <c r="H3657" s="9"/>
      <c r="I3657" s="9"/>
      <c r="J3657" s="17">
        <f>E3657-F3657</f>
        <v>-5.070000000000164</v>
      </c>
      <c r="K3657" s="9"/>
      <c r="L3657" s="9"/>
      <c r="M3657" s="9"/>
    </row>
    <row r="3658" spans="1:13" ht="12.75">
      <c r="A3658" s="1" t="s">
        <v>13</v>
      </c>
      <c r="B3658" s="5" t="s">
        <v>143</v>
      </c>
      <c r="C3658" s="5" t="s">
        <v>83</v>
      </c>
      <c r="D3658" s="5" t="s">
        <v>19</v>
      </c>
      <c r="E3658" s="16">
        <v>1133.52</v>
      </c>
      <c r="F3658" s="16">
        <v>1146.44</v>
      </c>
      <c r="G3658" s="8"/>
      <c r="H3658" s="9"/>
      <c r="I3658" s="9"/>
      <c r="J3658" s="17">
        <f>E3658-F3658</f>
        <v>-12.920000000000073</v>
      </c>
      <c r="K3658" s="9"/>
      <c r="L3658" s="9"/>
      <c r="M3658" s="9"/>
    </row>
    <row r="3659" spans="1:13" ht="12.75">
      <c r="A3659" s="1" t="s">
        <v>13</v>
      </c>
      <c r="B3659" s="5" t="s">
        <v>143</v>
      </c>
      <c r="C3659" s="5" t="s">
        <v>83</v>
      </c>
      <c r="D3659" s="5" t="s">
        <v>21</v>
      </c>
      <c r="E3659" s="16">
        <v>15876.26</v>
      </c>
      <c r="F3659" s="16">
        <v>15322.4</v>
      </c>
      <c r="G3659" s="8"/>
      <c r="H3659" s="9"/>
      <c r="I3659" s="9"/>
      <c r="J3659" s="17">
        <f>E3659-F3659</f>
        <v>553.8600000000006</v>
      </c>
      <c r="K3659" s="9">
        <f>K3668</f>
        <v>438.59999999999997</v>
      </c>
      <c r="L3659" s="9"/>
      <c r="M3659" s="9"/>
    </row>
    <row r="3660" spans="1:13" ht="12.75">
      <c r="A3660" s="1" t="s">
        <v>13</v>
      </c>
      <c r="B3660" s="5" t="s">
        <v>143</v>
      </c>
      <c r="C3660" s="5" t="s">
        <v>83</v>
      </c>
      <c r="D3660" s="5" t="s">
        <v>22</v>
      </c>
      <c r="E3660" s="16">
        <v>1133.46</v>
      </c>
      <c r="F3660" s="16">
        <v>1121.7</v>
      </c>
      <c r="G3660" s="8"/>
      <c r="H3660" s="9"/>
      <c r="I3660" s="9"/>
      <c r="J3660" s="17">
        <f>E3660-F3660</f>
        <v>11.759999999999991</v>
      </c>
      <c r="K3660" s="9"/>
      <c r="L3660" s="9"/>
      <c r="M3660" s="9"/>
    </row>
    <row r="3661" spans="1:13" ht="12.75">
      <c r="A3661" s="1" t="s">
        <v>13</v>
      </c>
      <c r="B3661" s="5" t="s">
        <v>143</v>
      </c>
      <c r="C3661" s="5" t="s">
        <v>83</v>
      </c>
      <c r="D3661" s="5" t="s">
        <v>23</v>
      </c>
      <c r="E3661" s="16">
        <v>5135.04</v>
      </c>
      <c r="F3661" s="16">
        <v>5125.54</v>
      </c>
      <c r="G3661" s="8"/>
      <c r="H3661" s="9"/>
      <c r="I3661" s="9"/>
      <c r="J3661" s="17">
        <f>E3661-F3661</f>
        <v>9.5</v>
      </c>
      <c r="K3661" s="9"/>
      <c r="L3661" s="9"/>
      <c r="M3661" s="9"/>
    </row>
    <row r="3662" spans="1:13" ht="12.75">
      <c r="A3662" s="1" t="s">
        <v>13</v>
      </c>
      <c r="B3662" s="5" t="s">
        <v>143</v>
      </c>
      <c r="C3662" s="5" t="s">
        <v>83</v>
      </c>
      <c r="D3662" s="5" t="s">
        <v>24</v>
      </c>
      <c r="E3662" s="16">
        <v>23.16</v>
      </c>
      <c r="F3662" s="16">
        <v>27.45</v>
      </c>
      <c r="G3662" s="8"/>
      <c r="H3662" s="9"/>
      <c r="I3662" s="9"/>
      <c r="J3662" s="17">
        <f>E3662-F3662</f>
        <v>-4.289999999999999</v>
      </c>
      <c r="K3662" s="9"/>
      <c r="L3662" s="9"/>
      <c r="M3662" s="9"/>
    </row>
    <row r="3663" spans="1:13" ht="12.75">
      <c r="A3663" s="1" t="s">
        <v>13</v>
      </c>
      <c r="B3663" s="5" t="s">
        <v>143</v>
      </c>
      <c r="C3663" s="5" t="s">
        <v>83</v>
      </c>
      <c r="D3663" s="5" t="s">
        <v>25</v>
      </c>
      <c r="E3663" s="16">
        <v>21950.34</v>
      </c>
      <c r="F3663" s="16">
        <v>21902.64</v>
      </c>
      <c r="G3663" s="8"/>
      <c r="H3663" s="9"/>
      <c r="I3663" s="9"/>
      <c r="J3663" s="17">
        <f>E3663-F3663</f>
        <v>47.70000000000073</v>
      </c>
      <c r="K3663" s="9"/>
      <c r="L3663" s="9"/>
      <c r="M3663" s="9"/>
    </row>
    <row r="3664" spans="1:13" ht="12.75">
      <c r="A3664" s="1" t="s">
        <v>13</v>
      </c>
      <c r="B3664" s="5" t="s">
        <v>143</v>
      </c>
      <c r="C3664" s="5" t="s">
        <v>83</v>
      </c>
      <c r="D3664" s="10" t="s">
        <v>26</v>
      </c>
      <c r="E3664" s="11">
        <v>14618.34</v>
      </c>
      <c r="F3664" s="11">
        <v>14657.64</v>
      </c>
      <c r="G3664" s="8">
        <v>63300</v>
      </c>
      <c r="H3664" s="9"/>
      <c r="I3664" s="9"/>
      <c r="J3664" s="17">
        <f>E3664-F3664</f>
        <v>-39.29999999999927</v>
      </c>
      <c r="K3664" s="9"/>
      <c r="L3664" s="9"/>
      <c r="M3664" s="9"/>
    </row>
    <row r="3665" spans="1:13" ht="12.75">
      <c r="A3665" s="1" t="s">
        <v>13</v>
      </c>
      <c r="B3665" s="5" t="s">
        <v>143</v>
      </c>
      <c r="C3665" s="18" t="s">
        <v>83</v>
      </c>
      <c r="D3665" s="18" t="s">
        <v>28</v>
      </c>
      <c r="E3665" s="19">
        <v>15265.8</v>
      </c>
      <c r="F3665" s="19">
        <v>15384.12</v>
      </c>
      <c r="G3665" s="8"/>
      <c r="H3665" s="9"/>
      <c r="I3665" s="9"/>
      <c r="J3665" s="17">
        <f>E3665-F3665</f>
        <v>-118.32000000000153</v>
      </c>
      <c r="K3665" s="9"/>
      <c r="L3665" s="9"/>
      <c r="M3665" s="9"/>
    </row>
    <row r="3666" spans="1:13" ht="12.75">
      <c r="A3666" s="1" t="s">
        <v>13</v>
      </c>
      <c r="B3666" s="5" t="s">
        <v>143</v>
      </c>
      <c r="C3666" s="5" t="s">
        <v>83</v>
      </c>
      <c r="D3666" s="5" t="s">
        <v>54</v>
      </c>
      <c r="E3666" s="16">
        <v>7795.02</v>
      </c>
      <c r="F3666" s="16">
        <v>7719.8</v>
      </c>
      <c r="G3666" s="8"/>
      <c r="H3666" s="9"/>
      <c r="I3666" s="9"/>
      <c r="J3666" s="17">
        <f>E3666-F3666</f>
        <v>75.22000000000025</v>
      </c>
      <c r="K3666" s="9"/>
      <c r="L3666" s="9"/>
      <c r="M3666" s="9"/>
    </row>
    <row r="3667" spans="1:13" ht="12.75">
      <c r="A3667" s="1" t="s">
        <v>13</v>
      </c>
      <c r="B3667" s="5" t="s">
        <v>143</v>
      </c>
      <c r="C3667" s="5" t="s">
        <v>83</v>
      </c>
      <c r="D3667" s="5" t="s">
        <v>29</v>
      </c>
      <c r="E3667" s="16">
        <v>196.08</v>
      </c>
      <c r="F3667" s="16">
        <v>195.83</v>
      </c>
      <c r="G3667" s="8"/>
      <c r="H3667" s="9"/>
      <c r="I3667" s="9"/>
      <c r="J3667" s="17">
        <f>E3667-F3667</f>
        <v>0.25</v>
      </c>
      <c r="K3667" s="9"/>
      <c r="L3667" s="9"/>
      <c r="M3667" s="9"/>
    </row>
    <row r="3668" spans="1:13" ht="12.75">
      <c r="A3668" s="1" t="s">
        <v>13</v>
      </c>
      <c r="B3668" s="5" t="s">
        <v>143</v>
      </c>
      <c r="C3668" s="5" t="s">
        <v>83</v>
      </c>
      <c r="D3668" s="5" t="s">
        <v>30</v>
      </c>
      <c r="E3668" s="16">
        <v>9377.05</v>
      </c>
      <c r="F3668" s="16">
        <v>9050.84</v>
      </c>
      <c r="G3668" s="8"/>
      <c r="H3668" s="9"/>
      <c r="I3668" s="9"/>
      <c r="J3668" s="17">
        <f>E3668-F3668</f>
        <v>326.2099999999991</v>
      </c>
      <c r="K3668" s="9">
        <f>36.55*12</f>
        <v>438.59999999999997</v>
      </c>
      <c r="L3668" s="9"/>
      <c r="M3668" s="9"/>
    </row>
    <row r="3669" spans="1:13" ht="12.75">
      <c r="A3669" s="1" t="s">
        <v>13</v>
      </c>
      <c r="B3669" s="5" t="s">
        <v>143</v>
      </c>
      <c r="C3669" s="5" t="s">
        <v>83</v>
      </c>
      <c r="D3669" s="5" t="s">
        <v>31</v>
      </c>
      <c r="E3669" s="16">
        <v>177546</v>
      </c>
      <c r="F3669" s="16">
        <v>177697.39</v>
      </c>
      <c r="G3669" s="8"/>
      <c r="H3669" s="9"/>
      <c r="I3669" s="9"/>
      <c r="J3669" s="17">
        <f>E3669-F3669</f>
        <v>-151.39000000001397</v>
      </c>
      <c r="K3669" s="9"/>
      <c r="L3669" s="9"/>
      <c r="M3669" s="9"/>
    </row>
    <row r="3670" spans="1:13" ht="12.75">
      <c r="A3670" s="1" t="s">
        <v>13</v>
      </c>
      <c r="B3670" s="5" t="s">
        <v>143</v>
      </c>
      <c r="C3670" s="5" t="s">
        <v>83</v>
      </c>
      <c r="D3670" s="5" t="s">
        <v>33</v>
      </c>
      <c r="E3670" s="16">
        <v>1341.48</v>
      </c>
      <c r="F3670" s="16">
        <v>1343.65</v>
      </c>
      <c r="G3670" s="8"/>
      <c r="H3670" s="9"/>
      <c r="I3670" s="9"/>
      <c r="J3670" s="17">
        <f>E3670-F3670</f>
        <v>-2.1700000000000728</v>
      </c>
      <c r="K3670" s="9"/>
      <c r="L3670" s="9"/>
      <c r="M3670" s="9"/>
    </row>
    <row r="3671" spans="1:13" ht="12.75">
      <c r="A3671" s="1" t="s">
        <v>13</v>
      </c>
      <c r="B3671" s="5" t="s">
        <v>143</v>
      </c>
      <c r="C3671" s="5" t="s">
        <v>83</v>
      </c>
      <c r="D3671" s="5" t="s">
        <v>37</v>
      </c>
      <c r="E3671" s="16">
        <v>286125.63</v>
      </c>
      <c r="F3671" s="16">
        <v>285416.28</v>
      </c>
      <c r="G3671" s="8"/>
      <c r="H3671" s="9"/>
      <c r="I3671" s="9"/>
      <c r="J3671" s="17">
        <f>E3671-F3671</f>
        <v>709.3499999999767</v>
      </c>
      <c r="K3671" s="9"/>
      <c r="L3671" s="9"/>
      <c r="M3671" s="9"/>
    </row>
    <row r="3672" spans="2:13" ht="12.75">
      <c r="B3672" s="5"/>
      <c r="C3672" s="5"/>
      <c r="D3672" s="10" t="s">
        <v>38</v>
      </c>
      <c r="E3672" s="11">
        <f>E3653+E3654+E3655+E3656+E3657+E3658+E3660+E3661+E3662+E3663+E3666+E3670</f>
        <v>53246.10000000001</v>
      </c>
      <c r="F3672" s="11">
        <f>F3653+F3654+F3655+F3656+F3657+F3658+F3660+F3661+F3662+F3663+F3666+F3670</f>
        <v>53108.060000000005</v>
      </c>
      <c r="G3672" s="8"/>
      <c r="H3672" s="9"/>
      <c r="I3672" s="9"/>
      <c r="J3672" s="17">
        <f>E3672-F3672</f>
        <v>138.04000000000815</v>
      </c>
      <c r="K3672" s="9"/>
      <c r="L3672" s="9"/>
      <c r="M3672" s="9"/>
    </row>
    <row r="3673" spans="2:13" ht="12.75">
      <c r="B3673" s="5"/>
      <c r="C3673" s="5"/>
      <c r="D3673" s="10" t="s">
        <v>51</v>
      </c>
      <c r="E3673" s="11">
        <f>E3672+E3665+E3664</f>
        <v>83130.24</v>
      </c>
      <c r="F3673" s="11">
        <f>F3672+F3665+F3664</f>
        <v>83149.82</v>
      </c>
      <c r="G3673" s="8"/>
      <c r="H3673" s="9"/>
      <c r="I3673" s="9"/>
      <c r="J3673" s="17">
        <f>E3673-F3673</f>
        <v>-19.580000000001746</v>
      </c>
      <c r="K3673" s="9"/>
      <c r="L3673" s="9"/>
      <c r="M3673" s="9"/>
    </row>
    <row r="3674" spans="1:13" ht="12.75">
      <c r="A3674" s="1" t="s">
        <v>13</v>
      </c>
      <c r="B3674" s="5" t="s">
        <v>143</v>
      </c>
      <c r="C3674" s="5" t="s">
        <v>144</v>
      </c>
      <c r="D3674" s="5" t="s">
        <v>16</v>
      </c>
      <c r="E3674" s="16">
        <v>11395.32</v>
      </c>
      <c r="F3674" s="16">
        <v>9412.58</v>
      </c>
      <c r="G3674" s="8"/>
      <c r="H3674" s="9"/>
      <c r="I3674" s="9"/>
      <c r="J3674" s="17">
        <f>E3674-F3674</f>
        <v>1982.7399999999998</v>
      </c>
      <c r="K3674" s="9"/>
      <c r="L3674" s="9"/>
      <c r="M3674" s="9"/>
    </row>
    <row r="3675" spans="1:13" ht="12.75">
      <c r="A3675" s="1" t="s">
        <v>13</v>
      </c>
      <c r="B3675" s="5" t="s">
        <v>143</v>
      </c>
      <c r="C3675" s="5" t="s">
        <v>144</v>
      </c>
      <c r="D3675" s="5" t="s">
        <v>49</v>
      </c>
      <c r="E3675" s="16">
        <v>1117.2</v>
      </c>
      <c r="F3675" s="16">
        <v>929.81</v>
      </c>
      <c r="G3675" s="8"/>
      <c r="H3675" s="9"/>
      <c r="I3675" s="9"/>
      <c r="J3675" s="17">
        <f>E3675-F3675</f>
        <v>187.3900000000001</v>
      </c>
      <c r="K3675" s="9"/>
      <c r="L3675" s="9"/>
      <c r="M3675" s="9"/>
    </row>
    <row r="3676" spans="1:13" ht="12.75">
      <c r="A3676" s="1" t="s">
        <v>13</v>
      </c>
      <c r="B3676" s="5" t="s">
        <v>143</v>
      </c>
      <c r="C3676" s="5" t="s">
        <v>144</v>
      </c>
      <c r="D3676" s="5" t="s">
        <v>50</v>
      </c>
      <c r="E3676" s="16">
        <v>1564.08</v>
      </c>
      <c r="F3676" s="16">
        <v>1304.22</v>
      </c>
      <c r="G3676" s="8"/>
      <c r="H3676" s="9"/>
      <c r="I3676" s="9"/>
      <c r="J3676" s="17">
        <f>E3676-F3676</f>
        <v>259.8599999999999</v>
      </c>
      <c r="K3676" s="9"/>
      <c r="L3676" s="9"/>
      <c r="M3676" s="9"/>
    </row>
    <row r="3677" spans="1:13" ht="12.75">
      <c r="A3677" s="1" t="s">
        <v>13</v>
      </c>
      <c r="B3677" s="5" t="s">
        <v>143</v>
      </c>
      <c r="C3677" s="5" t="s">
        <v>144</v>
      </c>
      <c r="D3677" s="5" t="s">
        <v>17</v>
      </c>
      <c r="E3677" s="16">
        <v>3160.2</v>
      </c>
      <c r="F3677" s="16">
        <v>2615.72</v>
      </c>
      <c r="G3677" s="8"/>
      <c r="H3677" s="9"/>
      <c r="I3677" s="9"/>
      <c r="J3677" s="17">
        <f>E3677-F3677</f>
        <v>544.48</v>
      </c>
      <c r="K3677" s="9"/>
      <c r="L3677" s="9"/>
      <c r="M3677" s="9"/>
    </row>
    <row r="3678" spans="1:13" ht="12.75">
      <c r="A3678" s="1" t="s">
        <v>13</v>
      </c>
      <c r="B3678" s="5" t="s">
        <v>143</v>
      </c>
      <c r="C3678" s="5" t="s">
        <v>144</v>
      </c>
      <c r="D3678" s="5" t="s">
        <v>18</v>
      </c>
      <c r="E3678" s="16">
        <v>3096.3</v>
      </c>
      <c r="F3678" s="16">
        <v>2575.39</v>
      </c>
      <c r="G3678" s="8"/>
      <c r="H3678" s="9"/>
      <c r="I3678" s="9"/>
      <c r="J3678" s="17">
        <f>E3678-F3678</f>
        <v>520.9100000000003</v>
      </c>
      <c r="K3678" s="9"/>
      <c r="L3678" s="9"/>
      <c r="M3678" s="9"/>
    </row>
    <row r="3679" spans="1:13" ht="12.75">
      <c r="A3679" s="1" t="s">
        <v>13</v>
      </c>
      <c r="B3679" s="5" t="s">
        <v>143</v>
      </c>
      <c r="C3679" s="5" t="s">
        <v>144</v>
      </c>
      <c r="D3679" s="5" t="s">
        <v>19</v>
      </c>
      <c r="E3679" s="16">
        <v>1564.08</v>
      </c>
      <c r="F3679" s="16">
        <v>1317.58</v>
      </c>
      <c r="G3679" s="8"/>
      <c r="H3679" s="9"/>
      <c r="I3679" s="9"/>
      <c r="J3679" s="17">
        <f>E3679-F3679</f>
        <v>246.5</v>
      </c>
      <c r="K3679" s="9"/>
      <c r="L3679" s="9"/>
      <c r="M3679" s="9"/>
    </row>
    <row r="3680" spans="1:13" ht="12.75">
      <c r="A3680" s="1" t="s">
        <v>13</v>
      </c>
      <c r="B3680" s="5" t="s">
        <v>143</v>
      </c>
      <c r="C3680" s="5" t="s">
        <v>144</v>
      </c>
      <c r="D3680" s="5" t="s">
        <v>21</v>
      </c>
      <c r="E3680" s="16">
        <v>28150.1</v>
      </c>
      <c r="F3680" s="16">
        <v>26322.08</v>
      </c>
      <c r="G3680" s="8"/>
      <c r="H3680" s="9"/>
      <c r="I3680" s="9"/>
      <c r="J3680" s="17">
        <f>E3680-F3680</f>
        <v>1828.0199999999968</v>
      </c>
      <c r="K3680" s="9">
        <f>K3689</f>
        <v>673.8</v>
      </c>
      <c r="L3680" s="9"/>
      <c r="M3680" s="9"/>
    </row>
    <row r="3681" spans="1:13" ht="12.75">
      <c r="A3681" s="1" t="s">
        <v>13</v>
      </c>
      <c r="B3681" s="5" t="s">
        <v>143</v>
      </c>
      <c r="C3681" s="5" t="s">
        <v>144</v>
      </c>
      <c r="D3681" s="5" t="s">
        <v>22</v>
      </c>
      <c r="E3681" s="16">
        <v>1564.2</v>
      </c>
      <c r="F3681" s="16">
        <v>1278.01</v>
      </c>
      <c r="G3681" s="8"/>
      <c r="H3681" s="9"/>
      <c r="I3681" s="9"/>
      <c r="J3681" s="17">
        <f>E3681-F3681</f>
        <v>286.19000000000005</v>
      </c>
      <c r="K3681" s="9"/>
      <c r="L3681" s="9"/>
      <c r="M3681" s="9"/>
    </row>
    <row r="3682" spans="1:13" ht="12.75">
      <c r="A3682" s="1" t="s">
        <v>13</v>
      </c>
      <c r="B3682" s="5" t="s">
        <v>143</v>
      </c>
      <c r="C3682" s="5" t="s">
        <v>144</v>
      </c>
      <c r="D3682" s="5" t="s">
        <v>23</v>
      </c>
      <c r="E3682" s="16">
        <v>7086.48</v>
      </c>
      <c r="F3682" s="16">
        <v>5860.43</v>
      </c>
      <c r="G3682" s="8"/>
      <c r="H3682" s="9"/>
      <c r="I3682" s="9"/>
      <c r="J3682" s="17">
        <f>E3682-F3682</f>
        <v>1226.0499999999993</v>
      </c>
      <c r="K3682" s="9"/>
      <c r="L3682" s="9"/>
      <c r="M3682" s="9"/>
    </row>
    <row r="3683" spans="1:13" ht="12.75">
      <c r="A3683" s="1" t="s">
        <v>13</v>
      </c>
      <c r="B3683" s="5" t="s">
        <v>143</v>
      </c>
      <c r="C3683" s="5" t="s">
        <v>144</v>
      </c>
      <c r="D3683" s="5" t="s">
        <v>24</v>
      </c>
      <c r="E3683" s="16">
        <v>32.04</v>
      </c>
      <c r="F3683" s="16">
        <v>33.49</v>
      </c>
      <c r="G3683" s="8"/>
      <c r="H3683" s="9"/>
      <c r="I3683" s="9"/>
      <c r="J3683" s="17">
        <f>E3683-F3683</f>
        <v>-1.4500000000000028</v>
      </c>
      <c r="K3683" s="9"/>
      <c r="L3683" s="9"/>
      <c r="M3683" s="9"/>
    </row>
    <row r="3684" spans="1:13" ht="12.75">
      <c r="A3684" s="1" t="s">
        <v>13</v>
      </c>
      <c r="B3684" s="5" t="s">
        <v>143</v>
      </c>
      <c r="C3684" s="5" t="s">
        <v>144</v>
      </c>
      <c r="D3684" s="5" t="s">
        <v>25</v>
      </c>
      <c r="E3684" s="16">
        <v>30292.14</v>
      </c>
      <c r="F3684" s="16">
        <v>25039.99</v>
      </c>
      <c r="G3684" s="8"/>
      <c r="H3684" s="9"/>
      <c r="I3684" s="9"/>
      <c r="J3684" s="17">
        <f>E3684-F3684</f>
        <v>5252.149999999998</v>
      </c>
      <c r="K3684" s="9"/>
      <c r="L3684" s="9"/>
      <c r="M3684" s="9"/>
    </row>
    <row r="3685" spans="1:13" ht="12.75">
      <c r="A3685" s="1" t="s">
        <v>13</v>
      </c>
      <c r="B3685" s="5" t="s">
        <v>143</v>
      </c>
      <c r="C3685" s="5" t="s">
        <v>144</v>
      </c>
      <c r="D3685" s="10" t="s">
        <v>26</v>
      </c>
      <c r="E3685" s="11">
        <v>25185.06</v>
      </c>
      <c r="F3685" s="11">
        <v>20957.19</v>
      </c>
      <c r="G3685" s="8">
        <v>4000</v>
      </c>
      <c r="H3685" s="9"/>
      <c r="I3685" s="9"/>
      <c r="J3685" s="17">
        <f>E3685-F3685</f>
        <v>4227.870000000003</v>
      </c>
      <c r="K3685" s="9"/>
      <c r="L3685" s="9"/>
      <c r="M3685" s="9"/>
    </row>
    <row r="3686" spans="1:13" ht="12.75">
      <c r="A3686" s="1" t="s">
        <v>13</v>
      </c>
      <c r="B3686" s="5" t="s">
        <v>143</v>
      </c>
      <c r="C3686" s="18" t="s">
        <v>144</v>
      </c>
      <c r="D3686" s="18" t="s">
        <v>28</v>
      </c>
      <c r="E3686" s="19">
        <v>21067.2</v>
      </c>
      <c r="F3686" s="19">
        <v>17657.4</v>
      </c>
      <c r="G3686" s="8"/>
      <c r="H3686" s="9"/>
      <c r="I3686" s="9"/>
      <c r="J3686" s="17">
        <f>E3686-F3686</f>
        <v>3409.7999999999993</v>
      </c>
      <c r="K3686" s="9"/>
      <c r="L3686" s="9"/>
      <c r="M3686" s="9"/>
    </row>
    <row r="3687" spans="1:13" ht="12.75">
      <c r="A3687" s="1" t="s">
        <v>13</v>
      </c>
      <c r="B3687" s="5" t="s">
        <v>143</v>
      </c>
      <c r="C3687" s="5" t="s">
        <v>144</v>
      </c>
      <c r="D3687" s="5" t="s">
        <v>54</v>
      </c>
      <c r="E3687" s="16">
        <v>10757.28</v>
      </c>
      <c r="F3687" s="16">
        <v>8798.62</v>
      </c>
      <c r="G3687" s="8"/>
      <c r="H3687" s="9"/>
      <c r="I3687" s="9"/>
      <c r="J3687" s="17">
        <f>E3687-F3687</f>
        <v>1958.6599999999999</v>
      </c>
      <c r="K3687" s="9"/>
      <c r="L3687" s="9"/>
      <c r="M3687" s="9"/>
    </row>
    <row r="3688" spans="1:13" ht="12.75">
      <c r="A3688" s="1" t="s">
        <v>13</v>
      </c>
      <c r="B3688" s="5" t="s">
        <v>143</v>
      </c>
      <c r="C3688" s="5" t="s">
        <v>144</v>
      </c>
      <c r="D3688" s="5" t="s">
        <v>29</v>
      </c>
      <c r="E3688" s="16">
        <v>273.72</v>
      </c>
      <c r="F3688" s="16">
        <v>226.54</v>
      </c>
      <c r="G3688" s="8"/>
      <c r="H3688" s="9"/>
      <c r="I3688" s="9"/>
      <c r="J3688" s="17">
        <f>E3688-F3688</f>
        <v>47.180000000000035</v>
      </c>
      <c r="K3688" s="9"/>
      <c r="L3688" s="9"/>
      <c r="M3688" s="9"/>
    </row>
    <row r="3689" spans="1:13" ht="12.75">
      <c r="A3689" s="1" t="s">
        <v>13</v>
      </c>
      <c r="B3689" s="5" t="s">
        <v>143</v>
      </c>
      <c r="C3689" s="5" t="s">
        <v>144</v>
      </c>
      <c r="D3689" s="5" t="s">
        <v>30</v>
      </c>
      <c r="E3689" s="16">
        <v>16625.81</v>
      </c>
      <c r="F3689" s="16">
        <v>15547.82</v>
      </c>
      <c r="G3689" s="8"/>
      <c r="H3689" s="9"/>
      <c r="I3689" s="9"/>
      <c r="J3689" s="17">
        <f>E3689-F3689</f>
        <v>1077.9900000000016</v>
      </c>
      <c r="K3689" s="9">
        <f>56.15*12</f>
        <v>673.8</v>
      </c>
      <c r="L3689" s="9"/>
      <c r="M3689" s="9"/>
    </row>
    <row r="3690" spans="1:13" ht="12.75">
      <c r="A3690" s="1" t="s">
        <v>13</v>
      </c>
      <c r="B3690" s="5" t="s">
        <v>143</v>
      </c>
      <c r="C3690" s="5" t="s">
        <v>144</v>
      </c>
      <c r="D3690" s="5" t="s">
        <v>31</v>
      </c>
      <c r="E3690" s="16">
        <v>245017.92</v>
      </c>
      <c r="F3690" s="16">
        <v>203396.97</v>
      </c>
      <c r="G3690" s="8"/>
      <c r="H3690" s="9"/>
      <c r="I3690" s="9"/>
      <c r="J3690" s="17">
        <f>E3690-F3690</f>
        <v>41620.95000000001</v>
      </c>
      <c r="K3690" s="9"/>
      <c r="L3690" s="9"/>
      <c r="M3690" s="9"/>
    </row>
    <row r="3691" spans="1:13" ht="12.75">
      <c r="A3691" s="1" t="s">
        <v>13</v>
      </c>
      <c r="B3691" s="5" t="s">
        <v>143</v>
      </c>
      <c r="C3691" s="5" t="s">
        <v>144</v>
      </c>
      <c r="D3691" s="5" t="s">
        <v>33</v>
      </c>
      <c r="E3691" s="16">
        <v>1851.3</v>
      </c>
      <c r="F3691" s="16">
        <v>1538.52</v>
      </c>
      <c r="G3691" s="8"/>
      <c r="H3691" s="9"/>
      <c r="I3691" s="9"/>
      <c r="J3691" s="17">
        <f>E3691-F3691</f>
        <v>312.78</v>
      </c>
      <c r="K3691" s="9"/>
      <c r="L3691" s="9"/>
      <c r="M3691" s="9"/>
    </row>
    <row r="3692" spans="1:13" ht="12.75">
      <c r="A3692" s="1" t="s">
        <v>13</v>
      </c>
      <c r="B3692" s="5" t="s">
        <v>143</v>
      </c>
      <c r="C3692" s="5" t="s">
        <v>144</v>
      </c>
      <c r="D3692" s="5" t="s">
        <v>37</v>
      </c>
      <c r="E3692" s="16">
        <v>409800.43</v>
      </c>
      <c r="F3692" s="16">
        <v>344812.36</v>
      </c>
      <c r="G3692" s="8"/>
      <c r="H3692" s="9"/>
      <c r="I3692" s="9"/>
      <c r="J3692" s="17">
        <f>E3692-F3692</f>
        <v>64988.07000000001</v>
      </c>
      <c r="K3692" s="9"/>
      <c r="L3692" s="9"/>
      <c r="M3692" s="9"/>
    </row>
    <row r="3693" spans="2:13" ht="12.75">
      <c r="B3693" s="5"/>
      <c r="C3693" s="5"/>
      <c r="D3693" s="10" t="s">
        <v>38</v>
      </c>
      <c r="E3693" s="11">
        <f>E3674+E3675+E3676+E3677+E3678+E3679+E3681+E3682+E3683+E3684+E3687+E3691</f>
        <v>73480.62000000001</v>
      </c>
      <c r="F3693" s="11">
        <f>F3674+F3675+F3676+F3677+F3678+F3679+F3681+F3682+F3683+F3684+F3687+F3691</f>
        <v>60704.36</v>
      </c>
      <c r="G3693" s="8"/>
      <c r="H3693" s="9"/>
      <c r="I3693" s="9"/>
      <c r="J3693" s="17">
        <f>E3693-F3693</f>
        <v>12776.26000000001</v>
      </c>
      <c r="K3693" s="9"/>
      <c r="L3693" s="9"/>
      <c r="M3693" s="9"/>
    </row>
    <row r="3694" spans="2:13" ht="12.75">
      <c r="B3694" s="5"/>
      <c r="C3694" s="5"/>
      <c r="D3694" s="10" t="s">
        <v>51</v>
      </c>
      <c r="E3694" s="11">
        <f>E3693+E3686+E3685</f>
        <v>119732.88</v>
      </c>
      <c r="F3694" s="11">
        <f>F3693+F3686+F3685</f>
        <v>99318.95000000001</v>
      </c>
      <c r="G3694" s="8"/>
      <c r="H3694" s="9"/>
      <c r="I3694" s="9"/>
      <c r="J3694" s="17">
        <f>E3694-F3694</f>
        <v>20413.929999999993</v>
      </c>
      <c r="K3694" s="9"/>
      <c r="L3694" s="9"/>
      <c r="M3694" s="9"/>
    </row>
    <row r="3695" spans="1:13" ht="12.75">
      <c r="A3695" s="1" t="s">
        <v>13</v>
      </c>
      <c r="B3695" s="5" t="s">
        <v>143</v>
      </c>
      <c r="C3695" s="5" t="s">
        <v>130</v>
      </c>
      <c r="D3695" s="5" t="s">
        <v>16</v>
      </c>
      <c r="E3695" s="16">
        <v>10145.04</v>
      </c>
      <c r="F3695" s="16">
        <v>9805.76</v>
      </c>
      <c r="G3695" s="8"/>
      <c r="H3695" s="9"/>
      <c r="I3695" s="9"/>
      <c r="J3695" s="17">
        <f>E3695-F3695</f>
        <v>339.28000000000065</v>
      </c>
      <c r="K3695" s="9"/>
      <c r="L3695" s="9"/>
      <c r="M3695" s="9"/>
    </row>
    <row r="3696" spans="1:13" ht="12.75">
      <c r="A3696" s="1" t="s">
        <v>13</v>
      </c>
      <c r="B3696" s="5" t="s">
        <v>143</v>
      </c>
      <c r="C3696" s="5" t="s">
        <v>130</v>
      </c>
      <c r="D3696" s="5" t="s">
        <v>49</v>
      </c>
      <c r="E3696" s="16">
        <v>994.68</v>
      </c>
      <c r="F3696" s="16">
        <v>968.18</v>
      </c>
      <c r="G3696" s="8"/>
      <c r="H3696" s="9"/>
      <c r="I3696" s="9"/>
      <c r="J3696" s="17">
        <f>E3696-F3696</f>
        <v>26.5</v>
      </c>
      <c r="K3696" s="9"/>
      <c r="L3696" s="9"/>
      <c r="M3696" s="9"/>
    </row>
    <row r="3697" spans="1:13" ht="12.75">
      <c r="A3697" s="1" t="s">
        <v>13</v>
      </c>
      <c r="B3697" s="5" t="s">
        <v>143</v>
      </c>
      <c r="C3697" s="5" t="s">
        <v>130</v>
      </c>
      <c r="D3697" s="5" t="s">
        <v>50</v>
      </c>
      <c r="E3697" s="16">
        <v>1392.54</v>
      </c>
      <c r="F3697" s="16">
        <v>1357.95</v>
      </c>
      <c r="G3697" s="8"/>
      <c r="H3697" s="9"/>
      <c r="I3697" s="9"/>
      <c r="J3697" s="17">
        <f>E3697-F3697</f>
        <v>34.58999999999992</v>
      </c>
      <c r="K3697" s="9"/>
      <c r="L3697" s="9"/>
      <c r="M3697" s="9"/>
    </row>
    <row r="3698" spans="1:13" ht="12.75">
      <c r="A3698" s="1" t="s">
        <v>13</v>
      </c>
      <c r="B3698" s="5" t="s">
        <v>143</v>
      </c>
      <c r="C3698" s="5" t="s">
        <v>130</v>
      </c>
      <c r="D3698" s="5" t="s">
        <v>17</v>
      </c>
      <c r="E3698" s="16">
        <v>2813.46</v>
      </c>
      <c r="F3698" s="16">
        <v>2724.56</v>
      </c>
      <c r="G3698" s="8"/>
      <c r="H3698" s="9"/>
      <c r="I3698" s="9"/>
      <c r="J3698" s="17">
        <f>E3698-F3698</f>
        <v>88.90000000000009</v>
      </c>
      <c r="K3698" s="9"/>
      <c r="L3698" s="9"/>
      <c r="M3698" s="9"/>
    </row>
    <row r="3699" spans="1:13" ht="12.75">
      <c r="A3699" s="1" t="s">
        <v>13</v>
      </c>
      <c r="B3699" s="5" t="s">
        <v>143</v>
      </c>
      <c r="C3699" s="5" t="s">
        <v>130</v>
      </c>
      <c r="D3699" s="5" t="s">
        <v>18</v>
      </c>
      <c r="E3699" s="16">
        <v>2756.7</v>
      </c>
      <c r="F3699" s="16">
        <v>2681.67</v>
      </c>
      <c r="G3699" s="8"/>
      <c r="H3699" s="9"/>
      <c r="I3699" s="9"/>
      <c r="J3699" s="17">
        <f>E3699-F3699</f>
        <v>75.02999999999975</v>
      </c>
      <c r="K3699" s="9"/>
      <c r="L3699" s="9"/>
      <c r="M3699" s="9"/>
    </row>
    <row r="3700" spans="1:13" ht="12.75">
      <c r="A3700" s="1" t="s">
        <v>13</v>
      </c>
      <c r="B3700" s="5" t="s">
        <v>143</v>
      </c>
      <c r="C3700" s="5" t="s">
        <v>130</v>
      </c>
      <c r="D3700" s="5" t="s">
        <v>19</v>
      </c>
      <c r="E3700" s="16">
        <v>1392.54</v>
      </c>
      <c r="F3700" s="16">
        <v>1370.7</v>
      </c>
      <c r="G3700" s="8"/>
      <c r="H3700" s="9"/>
      <c r="I3700" s="9"/>
      <c r="J3700" s="17">
        <f>E3700-F3700</f>
        <v>21.839999999999918</v>
      </c>
      <c r="K3700" s="9"/>
      <c r="L3700" s="9"/>
      <c r="M3700" s="9"/>
    </row>
    <row r="3701" spans="1:13" ht="12.75">
      <c r="A3701" s="1" t="s">
        <v>13</v>
      </c>
      <c r="B3701" s="5" t="s">
        <v>143</v>
      </c>
      <c r="C3701" s="5" t="s">
        <v>130</v>
      </c>
      <c r="D3701" s="5" t="s">
        <v>21</v>
      </c>
      <c r="E3701" s="16">
        <v>18731.14</v>
      </c>
      <c r="F3701" s="16">
        <v>16665.71</v>
      </c>
      <c r="G3701" s="8"/>
      <c r="H3701" s="9"/>
      <c r="I3701" s="9"/>
      <c r="J3701" s="17">
        <f>E3701-F3701</f>
        <v>2065.4300000000003</v>
      </c>
      <c r="K3701" s="9">
        <f>K3710</f>
        <v>484.68</v>
      </c>
      <c r="L3701" s="9"/>
      <c r="M3701" s="9"/>
    </row>
    <row r="3702" spans="1:13" ht="12.75">
      <c r="A3702" s="1" t="s">
        <v>13</v>
      </c>
      <c r="B3702" s="5" t="s">
        <v>143</v>
      </c>
      <c r="C3702" s="5" t="s">
        <v>130</v>
      </c>
      <c r="D3702" s="5" t="s">
        <v>22</v>
      </c>
      <c r="E3702" s="16">
        <v>1392.48</v>
      </c>
      <c r="F3702" s="16">
        <v>1332.41</v>
      </c>
      <c r="G3702" s="8"/>
      <c r="H3702" s="9"/>
      <c r="I3702" s="9"/>
      <c r="J3702" s="17">
        <f>E3702-F3702</f>
        <v>60.069999999999936</v>
      </c>
      <c r="K3702" s="9"/>
      <c r="L3702" s="9"/>
      <c r="M3702" s="9"/>
    </row>
    <row r="3703" spans="1:13" ht="12.75">
      <c r="A3703" s="1" t="s">
        <v>13</v>
      </c>
      <c r="B3703" s="5" t="s">
        <v>143</v>
      </c>
      <c r="C3703" s="5" t="s">
        <v>130</v>
      </c>
      <c r="D3703" s="5" t="s">
        <v>23</v>
      </c>
      <c r="E3703" s="16">
        <v>6308.88</v>
      </c>
      <c r="F3703" s="16">
        <v>6104.6</v>
      </c>
      <c r="G3703" s="8"/>
      <c r="H3703" s="9"/>
      <c r="I3703" s="9"/>
      <c r="J3703" s="17">
        <f>E3703-F3703</f>
        <v>204.27999999999975</v>
      </c>
      <c r="K3703" s="9"/>
      <c r="L3703" s="9"/>
      <c r="M3703" s="9"/>
    </row>
    <row r="3704" spans="1:13" ht="12.75">
      <c r="A3704" s="1" t="s">
        <v>13</v>
      </c>
      <c r="B3704" s="5" t="s">
        <v>143</v>
      </c>
      <c r="C3704" s="5" t="s">
        <v>130</v>
      </c>
      <c r="D3704" s="5" t="s">
        <v>24</v>
      </c>
      <c r="E3704" s="16">
        <v>28.44</v>
      </c>
      <c r="F3704" s="16">
        <v>34.23</v>
      </c>
      <c r="G3704" s="8"/>
      <c r="H3704" s="9"/>
      <c r="I3704" s="9"/>
      <c r="J3704" s="17">
        <f>E3704-F3704</f>
        <v>-5.789999999999996</v>
      </c>
      <c r="K3704" s="9"/>
      <c r="L3704" s="9"/>
      <c r="M3704" s="9"/>
    </row>
    <row r="3705" spans="1:13" ht="12.75">
      <c r="A3705" s="1" t="s">
        <v>13</v>
      </c>
      <c r="B3705" s="5" t="s">
        <v>143</v>
      </c>
      <c r="C3705" s="5" t="s">
        <v>130</v>
      </c>
      <c r="D3705" s="5" t="s">
        <v>25</v>
      </c>
      <c r="E3705" s="16">
        <v>26968.44</v>
      </c>
      <c r="F3705" s="16">
        <v>26084.43</v>
      </c>
      <c r="G3705" s="8"/>
      <c r="H3705" s="9"/>
      <c r="I3705" s="9"/>
      <c r="J3705" s="17">
        <f>E3705-F3705</f>
        <v>884.0099999999984</v>
      </c>
      <c r="K3705" s="9"/>
      <c r="L3705" s="9"/>
      <c r="M3705" s="9"/>
    </row>
    <row r="3706" spans="1:13" ht="12.75">
      <c r="A3706" s="1" t="s">
        <v>13</v>
      </c>
      <c r="B3706" s="5" t="s">
        <v>143</v>
      </c>
      <c r="C3706" s="5" t="s">
        <v>130</v>
      </c>
      <c r="D3706" s="10" t="s">
        <v>26</v>
      </c>
      <c r="E3706" s="11">
        <v>17960.16</v>
      </c>
      <c r="F3706" s="11">
        <v>17481.42</v>
      </c>
      <c r="G3706" s="8">
        <v>28400</v>
      </c>
      <c r="H3706" s="9"/>
      <c r="I3706" s="9"/>
      <c r="J3706" s="17">
        <f>E3706-F3706</f>
        <v>478.7400000000016</v>
      </c>
      <c r="K3706" s="9"/>
      <c r="L3706" s="9"/>
      <c r="M3706" s="9"/>
    </row>
    <row r="3707" spans="1:13" ht="12.75">
      <c r="A3707" s="1" t="s">
        <v>13</v>
      </c>
      <c r="B3707" s="5" t="s">
        <v>143</v>
      </c>
      <c r="C3707" s="18" t="s">
        <v>130</v>
      </c>
      <c r="D3707" s="18" t="s">
        <v>28</v>
      </c>
      <c r="E3707" s="19">
        <v>18755.76</v>
      </c>
      <c r="F3707" s="19">
        <v>18375.38</v>
      </c>
      <c r="G3707" s="8"/>
      <c r="H3707" s="9"/>
      <c r="I3707" s="9"/>
      <c r="J3707" s="17">
        <f>E3707-F3707</f>
        <v>380.3799999999974</v>
      </c>
      <c r="K3707" s="9"/>
      <c r="L3707" s="9"/>
      <c r="M3707" s="9"/>
    </row>
    <row r="3708" spans="1:13" ht="12.75">
      <c r="A3708" s="1" t="s">
        <v>13</v>
      </c>
      <c r="B3708" s="5" t="s">
        <v>143</v>
      </c>
      <c r="C3708" s="5" t="s">
        <v>130</v>
      </c>
      <c r="D3708" s="5" t="s">
        <v>54</v>
      </c>
      <c r="E3708" s="16">
        <v>9576.84</v>
      </c>
      <c r="F3708" s="16">
        <v>9172.77</v>
      </c>
      <c r="G3708" s="8"/>
      <c r="H3708" s="9"/>
      <c r="I3708" s="9"/>
      <c r="J3708" s="17">
        <f>E3708-F3708</f>
        <v>404.0699999999997</v>
      </c>
      <c r="K3708" s="9"/>
      <c r="L3708" s="9"/>
      <c r="M3708" s="9"/>
    </row>
    <row r="3709" spans="1:13" ht="12.75">
      <c r="A3709" s="1" t="s">
        <v>13</v>
      </c>
      <c r="B3709" s="5" t="s">
        <v>143</v>
      </c>
      <c r="C3709" s="5" t="s">
        <v>130</v>
      </c>
      <c r="D3709" s="5" t="s">
        <v>29</v>
      </c>
      <c r="E3709" s="16">
        <v>375.3</v>
      </c>
      <c r="F3709" s="16">
        <v>363.44</v>
      </c>
      <c r="G3709" s="8"/>
      <c r="H3709" s="9"/>
      <c r="I3709" s="9"/>
      <c r="J3709" s="17">
        <f>E3709-F3709</f>
        <v>11.860000000000014</v>
      </c>
      <c r="K3709" s="9"/>
      <c r="L3709" s="9"/>
      <c r="M3709" s="9"/>
    </row>
    <row r="3710" spans="1:13" ht="12.75">
      <c r="A3710" s="1" t="s">
        <v>13</v>
      </c>
      <c r="B3710" s="5" t="s">
        <v>143</v>
      </c>
      <c r="C3710" s="5" t="s">
        <v>130</v>
      </c>
      <c r="D3710" s="5" t="s">
        <v>30</v>
      </c>
      <c r="E3710" s="16">
        <v>11062.75</v>
      </c>
      <c r="F3710" s="16">
        <v>9843.91</v>
      </c>
      <c r="G3710" s="8"/>
      <c r="H3710" s="9"/>
      <c r="I3710" s="9"/>
      <c r="J3710" s="17">
        <f>E3710-F3710</f>
        <v>1218.8400000000001</v>
      </c>
      <c r="K3710" s="9">
        <f>40.39*12</f>
        <v>484.68</v>
      </c>
      <c r="L3710" s="9"/>
      <c r="M3710" s="9"/>
    </row>
    <row r="3711" spans="1:13" ht="12.75">
      <c r="A3711" s="1" t="s">
        <v>13</v>
      </c>
      <c r="B3711" s="5" t="s">
        <v>143</v>
      </c>
      <c r="C3711" s="5" t="s">
        <v>130</v>
      </c>
      <c r="D3711" s="5" t="s">
        <v>31</v>
      </c>
      <c r="E3711" s="16">
        <v>218134.92</v>
      </c>
      <c r="F3711" s="16">
        <v>211815.89</v>
      </c>
      <c r="G3711" s="8"/>
      <c r="H3711" s="9"/>
      <c r="I3711" s="9"/>
      <c r="J3711" s="17">
        <f>E3711-F3711</f>
        <v>6319.029999999999</v>
      </c>
      <c r="K3711" s="9"/>
      <c r="L3711" s="9"/>
      <c r="M3711" s="9"/>
    </row>
    <row r="3712" spans="1:13" ht="12.75">
      <c r="A3712" s="1" t="s">
        <v>13</v>
      </c>
      <c r="B3712" s="5" t="s">
        <v>143</v>
      </c>
      <c r="C3712" s="5" t="s">
        <v>130</v>
      </c>
      <c r="D3712" s="5" t="s">
        <v>33</v>
      </c>
      <c r="E3712" s="16">
        <v>1648.2</v>
      </c>
      <c r="F3712" s="16">
        <v>1602.05</v>
      </c>
      <c r="G3712" s="8"/>
      <c r="H3712" s="9"/>
      <c r="I3712" s="9"/>
      <c r="J3712" s="17">
        <f>E3712-F3712</f>
        <v>46.15000000000009</v>
      </c>
      <c r="K3712" s="9"/>
      <c r="L3712" s="9"/>
      <c r="M3712" s="9"/>
    </row>
    <row r="3713" spans="1:13" ht="12.75">
      <c r="A3713" s="1" t="s">
        <v>13</v>
      </c>
      <c r="B3713" s="5" t="s">
        <v>143</v>
      </c>
      <c r="C3713" s="5" t="s">
        <v>130</v>
      </c>
      <c r="D3713" s="5" t="s">
        <v>37</v>
      </c>
      <c r="E3713" s="16">
        <v>350438.27</v>
      </c>
      <c r="F3713" s="16">
        <v>337785.06</v>
      </c>
      <c r="G3713" s="8"/>
      <c r="H3713" s="9"/>
      <c r="I3713" s="9"/>
      <c r="J3713" s="17">
        <f>E3713-F3713</f>
        <v>12653.210000000021</v>
      </c>
      <c r="K3713" s="9"/>
      <c r="L3713" s="9"/>
      <c r="M3713" s="9"/>
    </row>
    <row r="3714" spans="2:13" ht="12.75">
      <c r="B3714" s="5"/>
      <c r="C3714" s="5"/>
      <c r="D3714" s="10" t="s">
        <v>38</v>
      </c>
      <c r="E3714" s="11">
        <f>E3695+E3696+E3697+E3698+E3699+E3700+E3702+E3703+E3704+E3705+E3708+E3712</f>
        <v>65418.23999999999</v>
      </c>
      <c r="F3714" s="11">
        <f>F3695+F3696+F3697+F3698+F3699+F3700+F3702+F3703+F3704+F3705+F3708+F3712</f>
        <v>63239.31000000001</v>
      </c>
      <c r="G3714" s="8"/>
      <c r="H3714" s="9"/>
      <c r="I3714" s="9"/>
      <c r="J3714" s="17">
        <f>E3714-F3714</f>
        <v>2178.9299999999785</v>
      </c>
      <c r="K3714" s="9"/>
      <c r="L3714" s="9"/>
      <c r="M3714" s="9"/>
    </row>
    <row r="3715" spans="2:13" ht="12.75">
      <c r="B3715" s="5"/>
      <c r="C3715" s="5"/>
      <c r="D3715" s="10" t="s">
        <v>51</v>
      </c>
      <c r="E3715" s="11">
        <f>E3714+E3707+E3706</f>
        <v>102134.15999999999</v>
      </c>
      <c r="F3715" s="11">
        <f>F3714+F3707+F3706</f>
        <v>99096.11000000002</v>
      </c>
      <c r="G3715" s="8"/>
      <c r="H3715" s="9"/>
      <c r="I3715" s="9"/>
      <c r="J3715" s="17">
        <f>E3715-F3715</f>
        <v>3038.049999999974</v>
      </c>
      <c r="K3715" s="9"/>
      <c r="L3715" s="9"/>
      <c r="M3715" s="9"/>
    </row>
    <row r="3716" spans="1:13" ht="12.75">
      <c r="A3716" s="1" t="s">
        <v>13</v>
      </c>
      <c r="B3716" s="5" t="s">
        <v>143</v>
      </c>
      <c r="C3716" s="5" t="s">
        <v>85</v>
      </c>
      <c r="D3716" s="5" t="s">
        <v>16</v>
      </c>
      <c r="E3716" s="16">
        <v>15475.92</v>
      </c>
      <c r="F3716" s="16">
        <v>11965.13</v>
      </c>
      <c r="G3716" s="8"/>
      <c r="H3716" s="9"/>
      <c r="I3716" s="9"/>
      <c r="J3716" s="17">
        <f>E3716-F3716</f>
        <v>3510.790000000001</v>
      </c>
      <c r="K3716" s="9"/>
      <c r="L3716" s="9"/>
      <c r="M3716" s="9"/>
    </row>
    <row r="3717" spans="1:13" ht="12.75">
      <c r="A3717" s="1" t="s">
        <v>13</v>
      </c>
      <c r="B3717" s="5" t="s">
        <v>143</v>
      </c>
      <c r="C3717" s="5" t="s">
        <v>85</v>
      </c>
      <c r="D3717" s="5" t="s">
        <v>49</v>
      </c>
      <c r="E3717" s="16">
        <v>1517.16</v>
      </c>
      <c r="F3717" s="16">
        <v>1183.7</v>
      </c>
      <c r="G3717" s="8"/>
      <c r="H3717" s="9"/>
      <c r="I3717" s="9"/>
      <c r="J3717" s="17">
        <f>E3717-F3717</f>
        <v>333.46000000000004</v>
      </c>
      <c r="K3717" s="9"/>
      <c r="L3717" s="9"/>
      <c r="M3717" s="9"/>
    </row>
    <row r="3718" spans="1:13" ht="12.75">
      <c r="A3718" s="1" t="s">
        <v>13</v>
      </c>
      <c r="B3718" s="5" t="s">
        <v>143</v>
      </c>
      <c r="C3718" s="5" t="s">
        <v>85</v>
      </c>
      <c r="D3718" s="5" t="s">
        <v>50</v>
      </c>
      <c r="E3718" s="16">
        <v>2124.36</v>
      </c>
      <c r="F3718" s="16">
        <v>1661.49</v>
      </c>
      <c r="G3718" s="8"/>
      <c r="H3718" s="9"/>
      <c r="I3718" s="9"/>
      <c r="J3718" s="17">
        <f>E3718-F3718</f>
        <v>462.8700000000001</v>
      </c>
      <c r="K3718" s="9"/>
      <c r="L3718" s="9"/>
      <c r="M3718" s="9"/>
    </row>
    <row r="3719" spans="1:13" ht="12.75">
      <c r="A3719" s="1" t="s">
        <v>13</v>
      </c>
      <c r="B3719" s="5" t="s">
        <v>143</v>
      </c>
      <c r="C3719" s="5" t="s">
        <v>85</v>
      </c>
      <c r="D3719" s="5" t="s">
        <v>17</v>
      </c>
      <c r="E3719" s="16">
        <v>4291.68</v>
      </c>
      <c r="F3719" s="16">
        <v>3326.45</v>
      </c>
      <c r="G3719" s="8"/>
      <c r="H3719" s="9"/>
      <c r="I3719" s="9"/>
      <c r="J3719" s="17">
        <f>E3719-F3719</f>
        <v>965.2300000000005</v>
      </c>
      <c r="K3719" s="9"/>
      <c r="L3719" s="9"/>
      <c r="M3719" s="9"/>
    </row>
    <row r="3720" spans="1:13" ht="12.75">
      <c r="A3720" s="1" t="s">
        <v>13</v>
      </c>
      <c r="B3720" s="5" t="s">
        <v>143</v>
      </c>
      <c r="C3720" s="5" t="s">
        <v>85</v>
      </c>
      <c r="D3720" s="5" t="s">
        <v>18</v>
      </c>
      <c r="E3720" s="16">
        <v>4204.92</v>
      </c>
      <c r="F3720" s="16">
        <v>3278.42</v>
      </c>
      <c r="G3720" s="8"/>
      <c r="H3720" s="9"/>
      <c r="I3720" s="9"/>
      <c r="J3720" s="17">
        <f>E3720-F3720</f>
        <v>926.5</v>
      </c>
      <c r="K3720" s="9"/>
      <c r="L3720" s="9"/>
      <c r="M3720" s="9"/>
    </row>
    <row r="3721" spans="1:13" ht="12.75">
      <c r="A3721" s="1" t="s">
        <v>13</v>
      </c>
      <c r="B3721" s="5" t="s">
        <v>143</v>
      </c>
      <c r="C3721" s="5" t="s">
        <v>85</v>
      </c>
      <c r="D3721" s="5" t="s">
        <v>19</v>
      </c>
      <c r="E3721" s="16">
        <v>2124.36</v>
      </c>
      <c r="F3721" s="16">
        <v>1681.78</v>
      </c>
      <c r="G3721" s="8"/>
      <c r="H3721" s="9"/>
      <c r="I3721" s="9"/>
      <c r="J3721" s="17">
        <f>E3721-F3721</f>
        <v>442.58000000000015</v>
      </c>
      <c r="K3721" s="9"/>
      <c r="L3721" s="9"/>
      <c r="M3721" s="9"/>
    </row>
    <row r="3722" spans="1:13" ht="12.75">
      <c r="A3722" s="1" t="s">
        <v>13</v>
      </c>
      <c r="B3722" s="5" t="s">
        <v>143</v>
      </c>
      <c r="C3722" s="5" t="s">
        <v>85</v>
      </c>
      <c r="D3722" s="5" t="s">
        <v>21</v>
      </c>
      <c r="E3722" s="16">
        <v>69181.59</v>
      </c>
      <c r="F3722" s="16">
        <v>53743.9</v>
      </c>
      <c r="G3722" s="8"/>
      <c r="H3722" s="9"/>
      <c r="I3722" s="9"/>
      <c r="J3722" s="17">
        <f>E3722-F3722</f>
        <v>15437.689999999995</v>
      </c>
      <c r="K3722" s="9">
        <f>K3731</f>
        <v>1863</v>
      </c>
      <c r="L3722" s="9"/>
      <c r="M3722" s="9"/>
    </row>
    <row r="3723" spans="1:13" ht="12.75">
      <c r="A3723" s="1" t="s">
        <v>13</v>
      </c>
      <c r="B3723" s="5" t="s">
        <v>143</v>
      </c>
      <c r="C3723" s="5" t="s">
        <v>85</v>
      </c>
      <c r="D3723" s="5" t="s">
        <v>22</v>
      </c>
      <c r="E3723" s="16">
        <v>2124.18</v>
      </c>
      <c r="F3723" s="16">
        <v>1620.96</v>
      </c>
      <c r="G3723" s="8"/>
      <c r="H3723" s="9"/>
      <c r="I3723" s="9"/>
      <c r="J3723" s="17">
        <f>E3723-F3723</f>
        <v>503.2199999999998</v>
      </c>
      <c r="K3723" s="9"/>
      <c r="L3723" s="9"/>
      <c r="M3723" s="9"/>
    </row>
    <row r="3724" spans="1:13" ht="12.75">
      <c r="A3724" s="1" t="s">
        <v>13</v>
      </c>
      <c r="B3724" s="5" t="s">
        <v>143</v>
      </c>
      <c r="C3724" s="5" t="s">
        <v>85</v>
      </c>
      <c r="D3724" s="5" t="s">
        <v>23</v>
      </c>
      <c r="E3724" s="16">
        <v>9623.88</v>
      </c>
      <c r="F3724" s="16">
        <v>7451.45</v>
      </c>
      <c r="G3724" s="8"/>
      <c r="H3724" s="9"/>
      <c r="I3724" s="9"/>
      <c r="J3724" s="17">
        <f>E3724-F3724</f>
        <v>2172.4299999999994</v>
      </c>
      <c r="K3724" s="9"/>
      <c r="L3724" s="9"/>
      <c r="M3724" s="9"/>
    </row>
    <row r="3725" spans="1:13" ht="12.75">
      <c r="A3725" s="1" t="s">
        <v>13</v>
      </c>
      <c r="B3725" s="5" t="s">
        <v>143</v>
      </c>
      <c r="C3725" s="5" t="s">
        <v>85</v>
      </c>
      <c r="D3725" s="5" t="s">
        <v>24</v>
      </c>
      <c r="E3725" s="16">
        <v>43.38</v>
      </c>
      <c r="F3725" s="16">
        <v>44.18</v>
      </c>
      <c r="G3725" s="8"/>
      <c r="H3725" s="9"/>
      <c r="I3725" s="9"/>
      <c r="J3725" s="17">
        <f>E3725-F3725</f>
        <v>-0.7999999999999972</v>
      </c>
      <c r="K3725" s="9"/>
      <c r="L3725" s="9"/>
      <c r="M3725" s="9"/>
    </row>
    <row r="3726" spans="1:13" ht="12.75">
      <c r="A3726" s="1" t="s">
        <v>13</v>
      </c>
      <c r="B3726" s="5" t="s">
        <v>143</v>
      </c>
      <c r="C3726" s="5" t="s">
        <v>85</v>
      </c>
      <c r="D3726" s="5" t="s">
        <v>25</v>
      </c>
      <c r="E3726" s="16">
        <v>41139.12</v>
      </c>
      <c r="F3726" s="16">
        <v>31835.2</v>
      </c>
      <c r="G3726" s="8"/>
      <c r="H3726" s="9"/>
      <c r="I3726" s="9"/>
      <c r="J3726" s="17">
        <f>E3726-F3726</f>
        <v>9303.920000000002</v>
      </c>
      <c r="K3726" s="9"/>
      <c r="L3726" s="9"/>
      <c r="M3726" s="9"/>
    </row>
    <row r="3727" spans="1:13" ht="12.75">
      <c r="A3727" s="1" t="s">
        <v>13</v>
      </c>
      <c r="B3727" s="5" t="s">
        <v>143</v>
      </c>
      <c r="C3727" s="5" t="s">
        <v>85</v>
      </c>
      <c r="D3727" s="10" t="s">
        <v>26</v>
      </c>
      <c r="E3727" s="11">
        <v>34203.24</v>
      </c>
      <c r="F3727" s="11">
        <v>26681.15</v>
      </c>
      <c r="G3727" s="8">
        <v>12900</v>
      </c>
      <c r="H3727" s="9"/>
      <c r="I3727" s="9"/>
      <c r="J3727" s="17">
        <f>E3727-F3727</f>
        <v>7522.0899999999965</v>
      </c>
      <c r="K3727" s="9"/>
      <c r="L3727" s="9"/>
      <c r="M3727" s="9"/>
    </row>
    <row r="3728" spans="1:13" ht="12.75">
      <c r="A3728" s="1" t="s">
        <v>13</v>
      </c>
      <c r="B3728" s="5" t="s">
        <v>143</v>
      </c>
      <c r="C3728" s="18" t="s">
        <v>85</v>
      </c>
      <c r="D3728" s="18" t="s">
        <v>28</v>
      </c>
      <c r="E3728" s="19">
        <v>28611</v>
      </c>
      <c r="F3728" s="19">
        <v>22513.58</v>
      </c>
      <c r="G3728" s="8"/>
      <c r="H3728" s="9"/>
      <c r="I3728" s="9"/>
      <c r="J3728" s="17">
        <f>E3728-F3728</f>
        <v>6097.419999999998</v>
      </c>
      <c r="K3728" s="9"/>
      <c r="L3728" s="9"/>
      <c r="M3728" s="9"/>
    </row>
    <row r="3729" spans="1:13" ht="12.75">
      <c r="A3729" s="1" t="s">
        <v>13</v>
      </c>
      <c r="B3729" s="5" t="s">
        <v>143</v>
      </c>
      <c r="C3729" s="5" t="s">
        <v>85</v>
      </c>
      <c r="D3729" s="5" t="s">
        <v>54</v>
      </c>
      <c r="E3729" s="16">
        <v>14609.22</v>
      </c>
      <c r="F3729" s="16">
        <v>11161.74</v>
      </c>
      <c r="G3729" s="8"/>
      <c r="H3729" s="9"/>
      <c r="I3729" s="9"/>
      <c r="J3729" s="17">
        <f>E3729-F3729</f>
        <v>3447.4799999999996</v>
      </c>
      <c r="K3729" s="9"/>
      <c r="L3729" s="9"/>
      <c r="M3729" s="9"/>
    </row>
    <row r="3730" spans="1:13" ht="12.75">
      <c r="A3730" s="1" t="s">
        <v>13</v>
      </c>
      <c r="B3730" s="5" t="s">
        <v>143</v>
      </c>
      <c r="C3730" s="5" t="s">
        <v>85</v>
      </c>
      <c r="D3730" s="5" t="s">
        <v>29</v>
      </c>
      <c r="E3730" s="16">
        <v>335.4</v>
      </c>
      <c r="F3730" s="16">
        <v>259.99</v>
      </c>
      <c r="G3730" s="8"/>
      <c r="H3730" s="9"/>
      <c r="I3730" s="9"/>
      <c r="J3730" s="17">
        <f>E3730-F3730</f>
        <v>75.40999999999997</v>
      </c>
      <c r="K3730" s="9"/>
      <c r="L3730" s="9"/>
      <c r="M3730" s="9"/>
    </row>
    <row r="3731" spans="1:13" ht="12.75">
      <c r="A3731" s="1" t="s">
        <v>13</v>
      </c>
      <c r="B3731" s="5" t="s">
        <v>143</v>
      </c>
      <c r="C3731" s="5" t="s">
        <v>85</v>
      </c>
      <c r="D3731" s="5" t="s">
        <v>30</v>
      </c>
      <c r="E3731" s="16">
        <v>40857.97</v>
      </c>
      <c r="F3731" s="16">
        <v>31745.63</v>
      </c>
      <c r="G3731" s="8"/>
      <c r="H3731" s="9"/>
      <c r="I3731" s="9"/>
      <c r="J3731" s="17">
        <f>E3731-F3731</f>
        <v>9112.34</v>
      </c>
      <c r="K3731" s="9">
        <f>155.25*12</f>
        <v>1863</v>
      </c>
      <c r="L3731" s="9"/>
      <c r="M3731" s="9"/>
    </row>
    <row r="3732" spans="1:13" ht="12.75">
      <c r="A3732" s="1" t="s">
        <v>13</v>
      </c>
      <c r="B3732" s="5" t="s">
        <v>143</v>
      </c>
      <c r="C3732" s="5" t="s">
        <v>85</v>
      </c>
      <c r="D3732" s="5" t="s">
        <v>31</v>
      </c>
      <c r="E3732" s="16">
        <v>291350.16</v>
      </c>
      <c r="F3732" s="16">
        <v>235761.29</v>
      </c>
      <c r="G3732" s="8"/>
      <c r="H3732" s="9"/>
      <c r="I3732" s="9"/>
      <c r="J3732" s="17">
        <f>E3732-F3732</f>
        <v>55588.869999999966</v>
      </c>
      <c r="K3732" s="9"/>
      <c r="L3732" s="9"/>
      <c r="M3732" s="9"/>
    </row>
    <row r="3733" spans="1:13" ht="12.75">
      <c r="A3733" s="1" t="s">
        <v>13</v>
      </c>
      <c r="B3733" s="5" t="s">
        <v>143</v>
      </c>
      <c r="C3733" s="5" t="s">
        <v>85</v>
      </c>
      <c r="D3733" s="5" t="s">
        <v>33</v>
      </c>
      <c r="E3733" s="16">
        <v>2514.24</v>
      </c>
      <c r="F3733" s="16">
        <v>1958.14</v>
      </c>
      <c r="G3733" s="8"/>
      <c r="H3733" s="9"/>
      <c r="I3733" s="9"/>
      <c r="J3733" s="17">
        <f>E3733-F3733</f>
        <v>556.0999999999997</v>
      </c>
      <c r="K3733" s="9"/>
      <c r="L3733" s="9"/>
      <c r="M3733" s="9"/>
    </row>
    <row r="3734" spans="1:13" ht="12.75">
      <c r="A3734" s="1" t="s">
        <v>13</v>
      </c>
      <c r="B3734" s="5" t="s">
        <v>143</v>
      </c>
      <c r="C3734" s="5" t="s">
        <v>85</v>
      </c>
      <c r="D3734" s="5" t="s">
        <v>37</v>
      </c>
      <c r="E3734" s="16">
        <v>564331.78</v>
      </c>
      <c r="F3734" s="16">
        <v>447874.18</v>
      </c>
      <c r="G3734" s="8"/>
      <c r="H3734" s="9"/>
      <c r="I3734" s="9"/>
      <c r="J3734" s="17">
        <f>E3734-F3734</f>
        <v>116457.60000000003</v>
      </c>
      <c r="K3734" s="9"/>
      <c r="L3734" s="9"/>
      <c r="M3734" s="9"/>
    </row>
    <row r="3735" spans="2:13" ht="12.75">
      <c r="B3735" s="5"/>
      <c r="C3735" s="5"/>
      <c r="D3735" s="10" t="s">
        <v>38</v>
      </c>
      <c r="E3735" s="11">
        <f>E3716+E3717+E3718+E3719+E3720+E3721+E3723+E3724+E3725+E3726+E3729+E3733</f>
        <v>99792.42</v>
      </c>
      <c r="F3735" s="11">
        <f>F3716+F3717+F3718+F3719+F3720+F3721+F3723+F3724+F3725+F3726+F3729+F3733</f>
        <v>77168.64</v>
      </c>
      <c r="G3735" s="8"/>
      <c r="H3735" s="9"/>
      <c r="I3735" s="9"/>
      <c r="J3735" s="17">
        <f>E3735-F3735</f>
        <v>22623.78</v>
      </c>
      <c r="K3735" s="9"/>
      <c r="L3735" s="9"/>
      <c r="M3735" s="9"/>
    </row>
    <row r="3736" spans="2:13" ht="12.75">
      <c r="B3736" s="5"/>
      <c r="C3736" s="5"/>
      <c r="D3736" s="10" t="s">
        <v>51</v>
      </c>
      <c r="E3736" s="11">
        <f>E3735+E3728+E3727</f>
        <v>162606.66</v>
      </c>
      <c r="F3736" s="11">
        <f>F3735+F3728+F3727</f>
        <v>126363.37</v>
      </c>
      <c r="G3736" s="8"/>
      <c r="H3736" s="9"/>
      <c r="I3736" s="9"/>
      <c r="J3736" s="17">
        <f>E3736-F3736</f>
        <v>36243.29000000001</v>
      </c>
      <c r="K3736" s="9"/>
      <c r="L3736" s="9"/>
      <c r="M3736" s="9"/>
    </row>
    <row r="3737" spans="1:13" ht="12.75">
      <c r="A3737" s="1" t="s">
        <v>13</v>
      </c>
      <c r="B3737" s="5" t="s">
        <v>143</v>
      </c>
      <c r="C3737" s="5" t="s">
        <v>87</v>
      </c>
      <c r="D3737" s="5" t="s">
        <v>16</v>
      </c>
      <c r="E3737" s="16">
        <v>7878.36</v>
      </c>
      <c r="F3737" s="16">
        <v>7786.47</v>
      </c>
      <c r="G3737" s="8"/>
      <c r="H3737" s="9"/>
      <c r="I3737" s="9"/>
      <c r="J3737" s="17">
        <f>E3737-F3737</f>
        <v>91.88999999999942</v>
      </c>
      <c r="K3737" s="9"/>
      <c r="L3737" s="9"/>
      <c r="M3737" s="9"/>
    </row>
    <row r="3738" spans="1:13" ht="12.75">
      <c r="A3738" s="1" t="s">
        <v>13</v>
      </c>
      <c r="B3738" s="5" t="s">
        <v>143</v>
      </c>
      <c r="C3738" s="5" t="s">
        <v>87</v>
      </c>
      <c r="D3738" s="5" t="s">
        <v>49</v>
      </c>
      <c r="E3738" s="16">
        <v>772.38</v>
      </c>
      <c r="F3738" s="16">
        <v>767.36</v>
      </c>
      <c r="G3738" s="8"/>
      <c r="H3738" s="9"/>
      <c r="I3738" s="9"/>
      <c r="J3738" s="17">
        <f>E3738-F3738</f>
        <v>5.019999999999982</v>
      </c>
      <c r="K3738" s="9"/>
      <c r="L3738" s="9"/>
      <c r="M3738" s="9"/>
    </row>
    <row r="3739" spans="1:13" ht="12.75">
      <c r="A3739" s="1" t="s">
        <v>13</v>
      </c>
      <c r="B3739" s="5" t="s">
        <v>143</v>
      </c>
      <c r="C3739" s="5" t="s">
        <v>87</v>
      </c>
      <c r="D3739" s="5" t="s">
        <v>50</v>
      </c>
      <c r="E3739" s="16">
        <v>1081.56</v>
      </c>
      <c r="F3739" s="16">
        <v>1075.95</v>
      </c>
      <c r="G3739" s="8"/>
      <c r="H3739" s="9"/>
      <c r="I3739" s="9"/>
      <c r="J3739" s="17">
        <f>E3739-F3739</f>
        <v>5.6099999999999</v>
      </c>
      <c r="K3739" s="9"/>
      <c r="L3739" s="9"/>
      <c r="M3739" s="9"/>
    </row>
    <row r="3740" spans="1:13" ht="12.75">
      <c r="A3740" s="1" t="s">
        <v>13</v>
      </c>
      <c r="B3740" s="5" t="s">
        <v>143</v>
      </c>
      <c r="C3740" s="5" t="s">
        <v>87</v>
      </c>
      <c r="D3740" s="5" t="s">
        <v>17</v>
      </c>
      <c r="E3740" s="16">
        <v>2184.9</v>
      </c>
      <c r="F3740" s="16">
        <v>2162.5</v>
      </c>
      <c r="G3740" s="8"/>
      <c r="H3740" s="9"/>
      <c r="I3740" s="9"/>
      <c r="J3740" s="17">
        <f>E3740-F3740</f>
        <v>22.40000000000009</v>
      </c>
      <c r="K3740" s="9"/>
      <c r="L3740" s="9"/>
      <c r="M3740" s="9"/>
    </row>
    <row r="3741" spans="1:13" ht="12.75">
      <c r="A3741" s="1" t="s">
        <v>13</v>
      </c>
      <c r="B3741" s="5" t="s">
        <v>143</v>
      </c>
      <c r="C3741" s="5" t="s">
        <v>87</v>
      </c>
      <c r="D3741" s="5" t="s">
        <v>18</v>
      </c>
      <c r="E3741" s="16">
        <v>2140.68</v>
      </c>
      <c r="F3741" s="16">
        <v>2125.83</v>
      </c>
      <c r="G3741" s="8"/>
      <c r="H3741" s="9"/>
      <c r="I3741" s="9"/>
      <c r="J3741" s="17">
        <f>E3741-F3741</f>
        <v>14.849999999999909</v>
      </c>
      <c r="K3741" s="9"/>
      <c r="L3741" s="9"/>
      <c r="M3741" s="9"/>
    </row>
    <row r="3742" spans="1:13" ht="12.75">
      <c r="A3742" s="1" t="s">
        <v>13</v>
      </c>
      <c r="B3742" s="5" t="s">
        <v>143</v>
      </c>
      <c r="C3742" s="5" t="s">
        <v>87</v>
      </c>
      <c r="D3742" s="5" t="s">
        <v>19</v>
      </c>
      <c r="E3742" s="16">
        <v>1081.56</v>
      </c>
      <c r="F3742" s="16">
        <v>1083.46</v>
      </c>
      <c r="G3742" s="8"/>
      <c r="H3742" s="9"/>
      <c r="I3742" s="9"/>
      <c r="J3742" s="17">
        <f>E3742-F3742</f>
        <v>-1.900000000000091</v>
      </c>
      <c r="K3742" s="9"/>
      <c r="L3742" s="9"/>
      <c r="M3742" s="9"/>
    </row>
    <row r="3743" spans="1:13" ht="12.75">
      <c r="A3743" s="1" t="s">
        <v>13</v>
      </c>
      <c r="B3743" s="5" t="s">
        <v>143</v>
      </c>
      <c r="C3743" s="5" t="s">
        <v>87</v>
      </c>
      <c r="D3743" s="5" t="s">
        <v>21</v>
      </c>
      <c r="E3743" s="16">
        <v>9764.8</v>
      </c>
      <c r="F3743" s="16">
        <v>8977.84</v>
      </c>
      <c r="G3743" s="8"/>
      <c r="H3743" s="9"/>
      <c r="I3743" s="9"/>
      <c r="J3743" s="17">
        <f>E3743-F3743</f>
        <v>786.9599999999991</v>
      </c>
      <c r="K3743" s="9">
        <f>K3752</f>
        <v>215.16</v>
      </c>
      <c r="L3743" s="9"/>
      <c r="M3743" s="9"/>
    </row>
    <row r="3744" spans="1:13" ht="12.75">
      <c r="A3744" s="1" t="s">
        <v>13</v>
      </c>
      <c r="B3744" s="5" t="s">
        <v>143</v>
      </c>
      <c r="C3744" s="5" t="s">
        <v>87</v>
      </c>
      <c r="D3744" s="5" t="s">
        <v>22</v>
      </c>
      <c r="E3744" s="16">
        <v>1081.5</v>
      </c>
      <c r="F3744" s="16">
        <v>1060.99</v>
      </c>
      <c r="G3744" s="8"/>
      <c r="H3744" s="9"/>
      <c r="I3744" s="9"/>
      <c r="J3744" s="17">
        <f>E3744-F3744</f>
        <v>20.50999999999999</v>
      </c>
      <c r="K3744" s="9"/>
      <c r="L3744" s="9"/>
      <c r="M3744" s="9"/>
    </row>
    <row r="3745" spans="1:13" ht="12.75">
      <c r="A3745" s="1" t="s">
        <v>13</v>
      </c>
      <c r="B3745" s="5" t="s">
        <v>143</v>
      </c>
      <c r="C3745" s="5" t="s">
        <v>87</v>
      </c>
      <c r="D3745" s="5" t="s">
        <v>23</v>
      </c>
      <c r="E3745" s="16">
        <v>4899.36</v>
      </c>
      <c r="F3745" s="16">
        <v>4846.22</v>
      </c>
      <c r="G3745" s="8"/>
      <c r="H3745" s="9"/>
      <c r="I3745" s="9"/>
      <c r="J3745" s="17">
        <f>E3745-F3745</f>
        <v>53.13999999999942</v>
      </c>
      <c r="K3745" s="9"/>
      <c r="L3745" s="9"/>
      <c r="M3745" s="9"/>
    </row>
    <row r="3746" spans="1:13" ht="12.75">
      <c r="A3746" s="1" t="s">
        <v>13</v>
      </c>
      <c r="B3746" s="5" t="s">
        <v>143</v>
      </c>
      <c r="C3746" s="5" t="s">
        <v>87</v>
      </c>
      <c r="D3746" s="5" t="s">
        <v>24</v>
      </c>
      <c r="E3746" s="16">
        <v>22.08</v>
      </c>
      <c r="F3746" s="16">
        <v>25.78</v>
      </c>
      <c r="G3746" s="8"/>
      <c r="H3746" s="9"/>
      <c r="I3746" s="9"/>
      <c r="J3746" s="17">
        <f>E3746-F3746</f>
        <v>-3.700000000000003</v>
      </c>
      <c r="K3746" s="9"/>
      <c r="L3746" s="9"/>
      <c r="M3746" s="9"/>
    </row>
    <row r="3747" spans="1:13" ht="12.75">
      <c r="A3747" s="1" t="s">
        <v>13</v>
      </c>
      <c r="B3747" s="5" t="s">
        <v>143</v>
      </c>
      <c r="C3747" s="5" t="s">
        <v>87</v>
      </c>
      <c r="D3747" s="5" t="s">
        <v>25</v>
      </c>
      <c r="E3747" s="16">
        <v>20942.46</v>
      </c>
      <c r="F3747" s="16">
        <v>20708.84</v>
      </c>
      <c r="G3747" s="8"/>
      <c r="H3747" s="9"/>
      <c r="I3747" s="9"/>
      <c r="J3747" s="17">
        <f>E3747-F3747</f>
        <v>233.61999999999898</v>
      </c>
      <c r="K3747" s="9"/>
      <c r="L3747" s="9"/>
      <c r="M3747" s="9"/>
    </row>
    <row r="3748" spans="1:13" ht="12.75">
      <c r="A3748" s="1" t="s">
        <v>13</v>
      </c>
      <c r="B3748" s="5" t="s">
        <v>143</v>
      </c>
      <c r="C3748" s="5" t="s">
        <v>87</v>
      </c>
      <c r="D3748" s="10" t="s">
        <v>26</v>
      </c>
      <c r="E3748" s="11">
        <v>17411.7</v>
      </c>
      <c r="F3748" s="11">
        <v>17296.08</v>
      </c>
      <c r="G3748" s="8">
        <v>500</v>
      </c>
      <c r="H3748" s="9"/>
      <c r="I3748" s="9"/>
      <c r="J3748" s="17">
        <f>E3748-F3748</f>
        <v>115.61999999999898</v>
      </c>
      <c r="K3748" s="9"/>
      <c r="L3748" s="9"/>
      <c r="M3748" s="9"/>
    </row>
    <row r="3749" spans="1:13" ht="12.75">
      <c r="A3749" s="1" t="s">
        <v>13</v>
      </c>
      <c r="B3749" s="5" t="s">
        <v>143</v>
      </c>
      <c r="C3749" s="18" t="s">
        <v>87</v>
      </c>
      <c r="D3749" s="18" t="s">
        <v>28</v>
      </c>
      <c r="E3749" s="19">
        <v>14564.88</v>
      </c>
      <c r="F3749" s="19">
        <v>14539.92</v>
      </c>
      <c r="G3749" s="8"/>
      <c r="H3749" s="9"/>
      <c r="I3749" s="9"/>
      <c r="J3749" s="17">
        <f>E3749-F3749</f>
        <v>24.959999999999127</v>
      </c>
      <c r="K3749" s="9"/>
      <c r="L3749" s="9"/>
      <c r="M3749" s="9"/>
    </row>
    <row r="3750" spans="1:13" ht="12.75">
      <c r="A3750" s="1" t="s">
        <v>13</v>
      </c>
      <c r="B3750" s="5" t="s">
        <v>143</v>
      </c>
      <c r="C3750" s="5" t="s">
        <v>87</v>
      </c>
      <c r="D3750" s="5" t="s">
        <v>54</v>
      </c>
      <c r="E3750" s="16">
        <v>7437.18</v>
      </c>
      <c r="F3750" s="16">
        <v>7301.31</v>
      </c>
      <c r="G3750" s="8"/>
      <c r="H3750" s="9"/>
      <c r="I3750" s="9"/>
      <c r="J3750" s="17">
        <f>E3750-F3750</f>
        <v>135.8699999999999</v>
      </c>
      <c r="K3750" s="9"/>
      <c r="L3750" s="9"/>
      <c r="M3750" s="9"/>
    </row>
    <row r="3751" spans="1:13" ht="12.75">
      <c r="A3751" s="1" t="s">
        <v>13</v>
      </c>
      <c r="B3751" s="5" t="s">
        <v>143</v>
      </c>
      <c r="C3751" s="5" t="s">
        <v>87</v>
      </c>
      <c r="D3751" s="5" t="s">
        <v>29</v>
      </c>
      <c r="E3751" s="16">
        <v>254.7</v>
      </c>
      <c r="F3751" s="16">
        <v>252.08</v>
      </c>
      <c r="G3751" s="8"/>
      <c r="H3751" s="9"/>
      <c r="I3751" s="9"/>
      <c r="J3751" s="17">
        <f>E3751-F3751</f>
        <v>2.619999999999976</v>
      </c>
      <c r="K3751" s="9"/>
      <c r="L3751" s="9"/>
      <c r="M3751" s="9"/>
    </row>
    <row r="3752" spans="1:13" ht="12.75">
      <c r="A3752" s="1" t="s">
        <v>13</v>
      </c>
      <c r="B3752" s="5" t="s">
        <v>143</v>
      </c>
      <c r="C3752" s="5" t="s">
        <v>87</v>
      </c>
      <c r="D3752" s="5" t="s">
        <v>30</v>
      </c>
      <c r="E3752" s="16">
        <v>5767.27</v>
      </c>
      <c r="F3752" s="16">
        <v>5303.18</v>
      </c>
      <c r="G3752" s="8"/>
      <c r="H3752" s="9"/>
      <c r="I3752" s="9"/>
      <c r="J3752" s="17">
        <f>E3752-F3752</f>
        <v>464.09000000000015</v>
      </c>
      <c r="K3752" s="9">
        <f>17.93*12</f>
        <v>215.16</v>
      </c>
      <c r="L3752" s="9"/>
      <c r="M3752" s="9"/>
    </row>
    <row r="3753" spans="1:13" ht="12.75">
      <c r="A3753" s="1" t="s">
        <v>13</v>
      </c>
      <c r="B3753" s="5" t="s">
        <v>143</v>
      </c>
      <c r="C3753" s="5" t="s">
        <v>87</v>
      </c>
      <c r="D3753" s="5" t="s">
        <v>31</v>
      </c>
      <c r="E3753" s="16">
        <v>169394.22</v>
      </c>
      <c r="F3753" s="16">
        <v>167992.27</v>
      </c>
      <c r="G3753" s="8"/>
      <c r="H3753" s="9"/>
      <c r="I3753" s="9"/>
      <c r="J3753" s="17">
        <f>E3753-F3753</f>
        <v>1401.9500000000116</v>
      </c>
      <c r="K3753" s="9"/>
      <c r="L3753" s="9"/>
      <c r="M3753" s="9"/>
    </row>
    <row r="3754" spans="1:13" ht="12.75">
      <c r="A3754" s="1" t="s">
        <v>13</v>
      </c>
      <c r="B3754" s="5" t="s">
        <v>143</v>
      </c>
      <c r="C3754" s="5" t="s">
        <v>87</v>
      </c>
      <c r="D3754" s="5" t="s">
        <v>33</v>
      </c>
      <c r="E3754" s="16">
        <v>1279.86</v>
      </c>
      <c r="F3754" s="16">
        <v>1270.19</v>
      </c>
      <c r="G3754" s="8"/>
      <c r="H3754" s="9"/>
      <c r="I3754" s="9"/>
      <c r="J3754" s="17">
        <f>E3754-F3754</f>
        <v>9.669999999999845</v>
      </c>
      <c r="K3754" s="9"/>
      <c r="L3754" s="9"/>
      <c r="M3754" s="9"/>
    </row>
    <row r="3755" spans="1:13" ht="12.75">
      <c r="A3755" s="1" t="s">
        <v>13</v>
      </c>
      <c r="B3755" s="5" t="s">
        <v>143</v>
      </c>
      <c r="C3755" s="5" t="s">
        <v>87</v>
      </c>
      <c r="D3755" s="5" t="s">
        <v>37</v>
      </c>
      <c r="E3755" s="16">
        <v>267959.45</v>
      </c>
      <c r="F3755" s="16">
        <v>264576.27</v>
      </c>
      <c r="G3755" s="8"/>
      <c r="H3755" s="9"/>
      <c r="I3755" s="9"/>
      <c r="J3755" s="17">
        <f>E3755-F3755</f>
        <v>3383.179999999993</v>
      </c>
      <c r="K3755" s="9"/>
      <c r="L3755" s="9"/>
      <c r="M3755" s="9"/>
    </row>
    <row r="3756" spans="2:13" ht="12.75">
      <c r="B3756" s="5"/>
      <c r="C3756" s="5"/>
      <c r="D3756" s="10" t="s">
        <v>38</v>
      </c>
      <c r="E3756" s="11">
        <f>E3737+E3738+E3739+E3740+E3741+E3742+E3744+E3745+E3746+E3747+E3750+E3754</f>
        <v>50801.88</v>
      </c>
      <c r="F3756" s="11">
        <f>F3737+F3738+F3739+F3740+F3741+F3742+F3744+F3745+F3746+F3747+F3750+F3754</f>
        <v>50214.899999999994</v>
      </c>
      <c r="G3756" s="8"/>
      <c r="H3756" s="9"/>
      <c r="I3756" s="9"/>
      <c r="J3756" s="17">
        <f>E3756-F3756</f>
        <v>586.9800000000032</v>
      </c>
      <c r="K3756" s="9"/>
      <c r="L3756" s="9"/>
      <c r="M3756" s="9"/>
    </row>
    <row r="3757" spans="2:13" ht="12.75">
      <c r="B3757" s="5"/>
      <c r="C3757" s="5"/>
      <c r="D3757" s="10" t="s">
        <v>51</v>
      </c>
      <c r="E3757" s="11">
        <f>E3756+E3749+E3748</f>
        <v>82778.45999999999</v>
      </c>
      <c r="F3757" s="11">
        <f>F3756+F3749+F3748</f>
        <v>82050.9</v>
      </c>
      <c r="G3757" s="8"/>
      <c r="H3757" s="9"/>
      <c r="I3757" s="9"/>
      <c r="J3757" s="17">
        <f>E3757-F3757</f>
        <v>727.5599999999977</v>
      </c>
      <c r="K3757" s="9"/>
      <c r="L3757" s="9"/>
      <c r="M3757" s="9"/>
    </row>
    <row r="3758" spans="1:13" ht="12.75">
      <c r="A3758" s="1" t="s">
        <v>13</v>
      </c>
      <c r="B3758" s="5" t="s">
        <v>145</v>
      </c>
      <c r="C3758" s="5" t="s">
        <v>63</v>
      </c>
      <c r="D3758" s="5" t="s">
        <v>16</v>
      </c>
      <c r="E3758" s="16">
        <v>3322.74</v>
      </c>
      <c r="F3758" s="16">
        <v>2692.57</v>
      </c>
      <c r="G3758" s="8"/>
      <c r="H3758" s="9"/>
      <c r="I3758" s="9"/>
      <c r="J3758" s="17">
        <f>E3758-F3758</f>
        <v>630.1699999999996</v>
      </c>
      <c r="K3758" s="9"/>
      <c r="L3758" s="9"/>
      <c r="M3758" s="9"/>
    </row>
    <row r="3759" spans="1:13" ht="12.75">
      <c r="A3759" s="1" t="s">
        <v>13</v>
      </c>
      <c r="B3759" s="5" t="s">
        <v>145</v>
      </c>
      <c r="C3759" s="5" t="s">
        <v>63</v>
      </c>
      <c r="D3759" s="5" t="s">
        <v>19</v>
      </c>
      <c r="E3759" s="16">
        <v>511.92</v>
      </c>
      <c r="F3759" s="16">
        <v>420.18</v>
      </c>
      <c r="G3759" s="8"/>
      <c r="H3759" s="9"/>
      <c r="I3759" s="9"/>
      <c r="J3759" s="17">
        <f>E3759-F3759</f>
        <v>91.74000000000001</v>
      </c>
      <c r="K3759" s="9"/>
      <c r="L3759" s="9"/>
      <c r="M3759" s="9"/>
    </row>
    <row r="3760" spans="1:13" ht="12.75">
      <c r="A3760" s="1" t="s">
        <v>13</v>
      </c>
      <c r="B3760" s="5" t="s">
        <v>145</v>
      </c>
      <c r="C3760" s="5" t="s">
        <v>63</v>
      </c>
      <c r="D3760" s="5" t="s">
        <v>22</v>
      </c>
      <c r="E3760" s="16">
        <v>456</v>
      </c>
      <c r="F3760" s="16">
        <v>375.02</v>
      </c>
      <c r="G3760" s="8"/>
      <c r="H3760" s="9"/>
      <c r="I3760" s="9"/>
      <c r="J3760" s="17">
        <f>E3760-F3760</f>
        <v>80.98000000000002</v>
      </c>
      <c r="K3760" s="9"/>
      <c r="L3760" s="9"/>
      <c r="M3760" s="9"/>
    </row>
    <row r="3761" spans="1:13" ht="12.75">
      <c r="A3761" s="1" t="s">
        <v>13</v>
      </c>
      <c r="B3761" s="5" t="s">
        <v>145</v>
      </c>
      <c r="C3761" s="5" t="s">
        <v>63</v>
      </c>
      <c r="D3761" s="5" t="s">
        <v>68</v>
      </c>
      <c r="E3761" s="16">
        <v>353.58</v>
      </c>
      <c r="F3761" s="16">
        <v>290.15</v>
      </c>
      <c r="G3761" s="8"/>
      <c r="H3761" s="9"/>
      <c r="I3761" s="9"/>
      <c r="J3761" s="17">
        <f>E3761-F3761</f>
        <v>63.43000000000001</v>
      </c>
      <c r="K3761" s="9"/>
      <c r="L3761" s="9"/>
      <c r="M3761" s="9"/>
    </row>
    <row r="3762" spans="1:13" ht="12.75">
      <c r="A3762" s="1" t="s">
        <v>13</v>
      </c>
      <c r="B3762" s="5" t="s">
        <v>145</v>
      </c>
      <c r="C3762" s="5" t="s">
        <v>63</v>
      </c>
      <c r="D3762" s="5" t="s">
        <v>24</v>
      </c>
      <c r="E3762" s="16">
        <v>9.3</v>
      </c>
      <c r="F3762" s="16">
        <v>5.49</v>
      </c>
      <c r="G3762" s="8"/>
      <c r="H3762" s="9"/>
      <c r="I3762" s="9"/>
      <c r="J3762" s="17">
        <f>E3762-F3762</f>
        <v>3.8100000000000005</v>
      </c>
      <c r="K3762" s="9"/>
      <c r="L3762" s="9"/>
      <c r="M3762" s="9"/>
    </row>
    <row r="3763" spans="1:13" ht="12.75">
      <c r="A3763" s="1" t="s">
        <v>13</v>
      </c>
      <c r="B3763" s="5" t="s">
        <v>145</v>
      </c>
      <c r="C3763" s="5" t="s">
        <v>63</v>
      </c>
      <c r="D3763" s="10" t="s">
        <v>26</v>
      </c>
      <c r="E3763" s="11">
        <v>7669.14</v>
      </c>
      <c r="F3763" s="11">
        <v>6234.06</v>
      </c>
      <c r="G3763" s="8">
        <v>0</v>
      </c>
      <c r="H3763" s="9"/>
      <c r="I3763" s="9"/>
      <c r="J3763" s="17">
        <f>E3763-F3763</f>
        <v>1435.08</v>
      </c>
      <c r="K3763" s="9"/>
      <c r="L3763" s="9"/>
      <c r="M3763" s="9"/>
    </row>
    <row r="3764" spans="1:13" ht="12.75">
      <c r="A3764" s="1" t="s">
        <v>13</v>
      </c>
      <c r="B3764" s="5" t="s">
        <v>145</v>
      </c>
      <c r="C3764" s="18" t="s">
        <v>63</v>
      </c>
      <c r="D3764" s="18" t="s">
        <v>28</v>
      </c>
      <c r="E3764" s="19">
        <v>6840.78</v>
      </c>
      <c r="F3764" s="19">
        <v>5609</v>
      </c>
      <c r="G3764" s="8"/>
      <c r="H3764" s="9"/>
      <c r="I3764" s="9"/>
      <c r="J3764" s="17">
        <f>E3764-F3764</f>
        <v>1231.7799999999997</v>
      </c>
      <c r="K3764" s="9"/>
      <c r="L3764" s="9"/>
      <c r="M3764" s="9"/>
    </row>
    <row r="3765" spans="1:13" ht="12.75">
      <c r="A3765" s="1" t="s">
        <v>13</v>
      </c>
      <c r="B3765" s="5" t="s">
        <v>145</v>
      </c>
      <c r="C3765" s="5" t="s">
        <v>63</v>
      </c>
      <c r="D3765" s="5" t="s">
        <v>32</v>
      </c>
      <c r="E3765" s="16">
        <v>10519.32</v>
      </c>
      <c r="F3765" s="16">
        <v>0</v>
      </c>
      <c r="G3765" s="8"/>
      <c r="H3765" s="9"/>
      <c r="I3765" s="9"/>
      <c r="J3765" s="17">
        <f>E3765-F3765</f>
        <v>10519.32</v>
      </c>
      <c r="K3765" s="9"/>
      <c r="L3765" s="9"/>
      <c r="M3765" s="9"/>
    </row>
    <row r="3766" spans="1:13" ht="12.75">
      <c r="A3766" s="1" t="s">
        <v>13</v>
      </c>
      <c r="B3766" s="5" t="s">
        <v>145</v>
      </c>
      <c r="C3766" s="5" t="s">
        <v>63</v>
      </c>
      <c r="D3766" s="5" t="s">
        <v>33</v>
      </c>
      <c r="E3766" s="16">
        <v>567.84</v>
      </c>
      <c r="F3766" s="16">
        <v>465.47</v>
      </c>
      <c r="G3766" s="8"/>
      <c r="H3766" s="9"/>
      <c r="I3766" s="9"/>
      <c r="J3766" s="17">
        <f>E3766-F3766</f>
        <v>102.37</v>
      </c>
      <c r="K3766" s="9"/>
      <c r="L3766" s="9"/>
      <c r="M3766" s="9"/>
    </row>
    <row r="3767" spans="1:13" ht="12.75">
      <c r="A3767" s="1" t="s">
        <v>13</v>
      </c>
      <c r="B3767" s="5" t="s">
        <v>145</v>
      </c>
      <c r="C3767" s="5" t="s">
        <v>63</v>
      </c>
      <c r="D3767" s="5" t="s">
        <v>34</v>
      </c>
      <c r="E3767" s="16">
        <v>0</v>
      </c>
      <c r="F3767" s="16">
        <v>0</v>
      </c>
      <c r="G3767" s="8"/>
      <c r="H3767" s="9"/>
      <c r="I3767" s="9"/>
      <c r="J3767" s="17">
        <f>E3767-F3767</f>
        <v>0</v>
      </c>
      <c r="K3767" s="9">
        <v>3130</v>
      </c>
      <c r="L3767" s="9"/>
      <c r="M3767" s="9"/>
    </row>
    <row r="3768" spans="1:13" ht="12.75">
      <c r="A3768" s="1" t="s">
        <v>13</v>
      </c>
      <c r="B3768" s="5" t="s">
        <v>145</v>
      </c>
      <c r="C3768" s="5" t="s">
        <v>63</v>
      </c>
      <c r="D3768" s="5" t="s">
        <v>35</v>
      </c>
      <c r="E3768" s="16">
        <v>4281.29</v>
      </c>
      <c r="F3768" s="16">
        <v>0</v>
      </c>
      <c r="G3768" s="8"/>
      <c r="H3768" s="9"/>
      <c r="I3768" s="9"/>
      <c r="J3768" s="17">
        <f>E3768-F3768</f>
        <v>4281.29</v>
      </c>
      <c r="K3768" s="9"/>
      <c r="L3768" s="9"/>
      <c r="M3768" s="9"/>
    </row>
    <row r="3769" spans="1:13" ht="12.75">
      <c r="A3769" s="1" t="s">
        <v>13</v>
      </c>
      <c r="B3769" s="5" t="s">
        <v>145</v>
      </c>
      <c r="C3769" s="5" t="s">
        <v>63</v>
      </c>
      <c r="D3769" s="5" t="s">
        <v>36</v>
      </c>
      <c r="E3769" s="16">
        <v>0</v>
      </c>
      <c r="F3769" s="16">
        <v>239.56</v>
      </c>
      <c r="G3769" s="8"/>
      <c r="H3769" s="9"/>
      <c r="I3769" s="9"/>
      <c r="J3769" s="17">
        <f>E3769-F3769</f>
        <v>-239.56</v>
      </c>
      <c r="K3769" s="9"/>
      <c r="L3769" s="9"/>
      <c r="M3769" s="9"/>
    </row>
    <row r="3770" spans="1:13" ht="12.75">
      <c r="A3770" s="1" t="s">
        <v>13</v>
      </c>
      <c r="B3770" s="5" t="s">
        <v>145</v>
      </c>
      <c r="C3770" s="5" t="s">
        <v>63</v>
      </c>
      <c r="D3770" s="5" t="s">
        <v>37</v>
      </c>
      <c r="E3770" s="16">
        <v>34531.91</v>
      </c>
      <c r="F3770" s="16">
        <v>16331.5</v>
      </c>
      <c r="G3770" s="8"/>
      <c r="H3770" s="9"/>
      <c r="I3770" s="9"/>
      <c r="J3770" s="17">
        <f>E3770-F3770</f>
        <v>18200.410000000003</v>
      </c>
      <c r="K3770" s="9"/>
      <c r="L3770" s="9"/>
      <c r="M3770" s="9"/>
    </row>
    <row r="3771" spans="2:13" ht="12.75">
      <c r="B3771" s="5"/>
      <c r="C3771" s="5"/>
      <c r="D3771" s="10" t="s">
        <v>38</v>
      </c>
      <c r="E3771" s="11">
        <f>E3758+E3759+E3760+E3761+E3762+E3766</f>
        <v>5221.38</v>
      </c>
      <c r="F3771" s="11">
        <f>F3758+F3759+F3760+F3761+F3762+F3766</f>
        <v>4248.88</v>
      </c>
      <c r="G3771" s="8"/>
      <c r="H3771" s="9"/>
      <c r="I3771" s="9"/>
      <c r="J3771" s="17">
        <f>E3771-F3771</f>
        <v>972.5</v>
      </c>
      <c r="K3771" s="9"/>
      <c r="L3771" s="9"/>
      <c r="M3771" s="9"/>
    </row>
    <row r="3772" spans="2:13" ht="12.75">
      <c r="B3772" s="5"/>
      <c r="C3772" s="5"/>
      <c r="D3772" s="10" t="s">
        <v>51</v>
      </c>
      <c r="E3772" s="11">
        <f>E3771+E3764+E3763</f>
        <v>19731.3</v>
      </c>
      <c r="F3772" s="11">
        <f>F3771+F3764+F3763</f>
        <v>16091.940000000002</v>
      </c>
      <c r="G3772" s="8"/>
      <c r="H3772" s="9"/>
      <c r="I3772" s="9"/>
      <c r="J3772" s="17">
        <f>E3772-F3772</f>
        <v>3639.359999999997</v>
      </c>
      <c r="K3772" s="9"/>
      <c r="L3772" s="9"/>
      <c r="M3772" s="9"/>
    </row>
    <row r="3773" spans="1:13" ht="12.75">
      <c r="A3773" s="1" t="s">
        <v>13</v>
      </c>
      <c r="B3773" s="5" t="s">
        <v>146</v>
      </c>
      <c r="C3773" s="5" t="s">
        <v>128</v>
      </c>
      <c r="D3773" s="5" t="s">
        <v>16</v>
      </c>
      <c r="E3773" s="16">
        <v>15441.78</v>
      </c>
      <c r="F3773" s="16">
        <v>12647.59</v>
      </c>
      <c r="G3773" s="8"/>
      <c r="H3773" s="9"/>
      <c r="I3773" s="9"/>
      <c r="J3773" s="17">
        <f>E3773-F3773</f>
        <v>2794.1900000000005</v>
      </c>
      <c r="K3773" s="9"/>
      <c r="L3773" s="9"/>
      <c r="M3773" s="9"/>
    </row>
    <row r="3774" spans="1:13" ht="12.75">
      <c r="A3774" s="1" t="s">
        <v>13</v>
      </c>
      <c r="B3774" s="5" t="s">
        <v>146</v>
      </c>
      <c r="C3774" s="5" t="s">
        <v>128</v>
      </c>
      <c r="D3774" s="5" t="s">
        <v>49</v>
      </c>
      <c r="E3774" s="16">
        <v>1513.86</v>
      </c>
      <c r="F3774" s="16">
        <v>1249.55</v>
      </c>
      <c r="G3774" s="8"/>
      <c r="H3774" s="9"/>
      <c r="I3774" s="9"/>
      <c r="J3774" s="17">
        <f>E3774-F3774</f>
        <v>264.30999999999995</v>
      </c>
      <c r="K3774" s="9"/>
      <c r="L3774" s="9"/>
      <c r="M3774" s="9"/>
    </row>
    <row r="3775" spans="1:13" ht="12.75">
      <c r="A3775" s="1" t="s">
        <v>13</v>
      </c>
      <c r="B3775" s="5" t="s">
        <v>146</v>
      </c>
      <c r="C3775" s="5" t="s">
        <v>128</v>
      </c>
      <c r="D3775" s="5" t="s">
        <v>50</v>
      </c>
      <c r="E3775" s="16">
        <v>2119.74</v>
      </c>
      <c r="F3775" s="16">
        <v>1753.15</v>
      </c>
      <c r="G3775" s="8"/>
      <c r="H3775" s="9"/>
      <c r="I3775" s="9"/>
      <c r="J3775" s="17">
        <f>E3775-F3775</f>
        <v>366.5899999999997</v>
      </c>
      <c r="K3775" s="9"/>
      <c r="L3775" s="9"/>
      <c r="M3775" s="9"/>
    </row>
    <row r="3776" spans="1:13" ht="12.75">
      <c r="A3776" s="1" t="s">
        <v>13</v>
      </c>
      <c r="B3776" s="5" t="s">
        <v>146</v>
      </c>
      <c r="C3776" s="5" t="s">
        <v>128</v>
      </c>
      <c r="D3776" s="5" t="s">
        <v>17</v>
      </c>
      <c r="E3776" s="16">
        <v>4282.14</v>
      </c>
      <c r="F3776" s="16">
        <v>3514.79</v>
      </c>
      <c r="G3776" s="8"/>
      <c r="H3776" s="9"/>
      <c r="I3776" s="9"/>
      <c r="J3776" s="17">
        <f>E3776-F3776</f>
        <v>767.3500000000004</v>
      </c>
      <c r="K3776" s="9"/>
      <c r="L3776" s="9"/>
      <c r="M3776" s="9"/>
    </row>
    <row r="3777" spans="1:13" ht="12.75">
      <c r="A3777" s="1" t="s">
        <v>13</v>
      </c>
      <c r="B3777" s="5" t="s">
        <v>146</v>
      </c>
      <c r="C3777" s="5" t="s">
        <v>128</v>
      </c>
      <c r="D3777" s="5" t="s">
        <v>18</v>
      </c>
      <c r="E3777" s="16">
        <v>4195.62</v>
      </c>
      <c r="F3777" s="16">
        <v>3460.99</v>
      </c>
      <c r="G3777" s="8"/>
      <c r="H3777" s="9"/>
      <c r="I3777" s="9"/>
      <c r="J3777" s="17">
        <f>E3777-F3777</f>
        <v>734.6300000000001</v>
      </c>
      <c r="K3777" s="9"/>
      <c r="L3777" s="9"/>
      <c r="M3777" s="9"/>
    </row>
    <row r="3778" spans="1:13" ht="12.75">
      <c r="A3778" s="1" t="s">
        <v>13</v>
      </c>
      <c r="B3778" s="5" t="s">
        <v>146</v>
      </c>
      <c r="C3778" s="5" t="s">
        <v>128</v>
      </c>
      <c r="D3778" s="5" t="s">
        <v>19</v>
      </c>
      <c r="E3778" s="16">
        <v>2119.74</v>
      </c>
      <c r="F3778" s="16">
        <v>1771.32</v>
      </c>
      <c r="G3778" s="8"/>
      <c r="H3778" s="9"/>
      <c r="I3778" s="9"/>
      <c r="J3778" s="17">
        <f>E3778-F3778</f>
        <v>348.41999999999985</v>
      </c>
      <c r="K3778" s="9"/>
      <c r="L3778" s="9"/>
      <c r="M3778" s="9"/>
    </row>
    <row r="3779" spans="1:13" ht="12.75">
      <c r="A3779" s="1" t="s">
        <v>13</v>
      </c>
      <c r="B3779" s="5" t="s">
        <v>146</v>
      </c>
      <c r="C3779" s="5" t="s">
        <v>128</v>
      </c>
      <c r="D3779" s="5" t="s">
        <v>21</v>
      </c>
      <c r="E3779" s="16">
        <v>34023.99</v>
      </c>
      <c r="F3779" s="16">
        <v>30722.88</v>
      </c>
      <c r="G3779" s="8"/>
      <c r="H3779" s="9"/>
      <c r="I3779" s="9"/>
      <c r="J3779" s="17">
        <f>E3779-F3779</f>
        <v>3301.109999999997</v>
      </c>
      <c r="K3779" s="9">
        <f>K3788</f>
        <v>844.08</v>
      </c>
      <c r="L3779" s="9"/>
      <c r="M3779" s="9"/>
    </row>
    <row r="3780" spans="1:13" ht="12.75">
      <c r="A3780" s="1" t="s">
        <v>13</v>
      </c>
      <c r="B3780" s="5" t="s">
        <v>146</v>
      </c>
      <c r="C3780" s="5" t="s">
        <v>128</v>
      </c>
      <c r="D3780" s="5" t="s">
        <v>22</v>
      </c>
      <c r="E3780" s="16">
        <v>2119.44</v>
      </c>
      <c r="F3780" s="16">
        <v>1716.75</v>
      </c>
      <c r="G3780" s="8"/>
      <c r="H3780" s="9"/>
      <c r="I3780" s="9"/>
      <c r="J3780" s="17">
        <f>E3780-F3780</f>
        <v>402.69000000000005</v>
      </c>
      <c r="K3780" s="9"/>
      <c r="L3780" s="9"/>
      <c r="M3780" s="9"/>
    </row>
    <row r="3781" spans="1:13" ht="12.75">
      <c r="A3781" s="1" t="s">
        <v>13</v>
      </c>
      <c r="B3781" s="5" t="s">
        <v>146</v>
      </c>
      <c r="C3781" s="5" t="s">
        <v>128</v>
      </c>
      <c r="D3781" s="5" t="s">
        <v>23</v>
      </c>
      <c r="E3781" s="16">
        <v>9602.58</v>
      </c>
      <c r="F3781" s="16">
        <v>7874.64</v>
      </c>
      <c r="G3781" s="8"/>
      <c r="H3781" s="9"/>
      <c r="I3781" s="9"/>
      <c r="J3781" s="17">
        <f>E3781-F3781</f>
        <v>1727.9399999999996</v>
      </c>
      <c r="K3781" s="9"/>
      <c r="L3781" s="9"/>
      <c r="M3781" s="9"/>
    </row>
    <row r="3782" spans="1:13" ht="12.75">
      <c r="A3782" s="1" t="s">
        <v>13</v>
      </c>
      <c r="B3782" s="5" t="s">
        <v>146</v>
      </c>
      <c r="C3782" s="5" t="s">
        <v>128</v>
      </c>
      <c r="D3782" s="5" t="s">
        <v>24</v>
      </c>
      <c r="E3782" s="16">
        <v>43.26</v>
      </c>
      <c r="F3782" s="16">
        <v>45.04</v>
      </c>
      <c r="G3782" s="8"/>
      <c r="H3782" s="9"/>
      <c r="I3782" s="9"/>
      <c r="J3782" s="17">
        <f>E3782-F3782</f>
        <v>-1.7800000000000011</v>
      </c>
      <c r="K3782" s="9"/>
      <c r="L3782" s="9"/>
      <c r="M3782" s="9"/>
    </row>
    <row r="3783" spans="1:13" ht="12.75">
      <c r="A3783" s="1" t="s">
        <v>13</v>
      </c>
      <c r="B3783" s="5" t="s">
        <v>146</v>
      </c>
      <c r="C3783" s="5" t="s">
        <v>128</v>
      </c>
      <c r="D3783" s="5" t="s">
        <v>25</v>
      </c>
      <c r="E3783" s="16">
        <v>41048.04</v>
      </c>
      <c r="F3783" s="16">
        <v>33645.99</v>
      </c>
      <c r="G3783" s="8"/>
      <c r="H3783" s="9"/>
      <c r="I3783" s="9"/>
      <c r="J3783" s="17">
        <f>E3783-F3783</f>
        <v>7402.050000000003</v>
      </c>
      <c r="K3783" s="9"/>
      <c r="L3783" s="9"/>
      <c r="M3783" s="9"/>
    </row>
    <row r="3784" spans="1:13" ht="12.75">
      <c r="A3784" s="1" t="s">
        <v>13</v>
      </c>
      <c r="B3784" s="5" t="s">
        <v>146</v>
      </c>
      <c r="C3784" s="5" t="s">
        <v>128</v>
      </c>
      <c r="D3784" s="10" t="s">
        <v>26</v>
      </c>
      <c r="E3784" s="11">
        <v>34127.46</v>
      </c>
      <c r="F3784" s="11">
        <v>28164.21</v>
      </c>
      <c r="G3784" s="8">
        <v>33300</v>
      </c>
      <c r="H3784" s="9"/>
      <c r="I3784" s="9"/>
      <c r="J3784" s="17">
        <f>E3784-F3784</f>
        <v>5963.25</v>
      </c>
      <c r="K3784" s="9"/>
      <c r="L3784" s="9"/>
      <c r="M3784" s="9"/>
    </row>
    <row r="3785" spans="1:13" ht="12.75">
      <c r="A3785" s="1" t="s">
        <v>13</v>
      </c>
      <c r="B3785" s="5" t="s">
        <v>146</v>
      </c>
      <c r="C3785" s="18" t="s">
        <v>128</v>
      </c>
      <c r="D3785" s="18" t="s">
        <v>28</v>
      </c>
      <c r="E3785" s="19">
        <v>28547.64</v>
      </c>
      <c r="F3785" s="19">
        <v>23733.6</v>
      </c>
      <c r="G3785" s="8"/>
      <c r="H3785" s="9"/>
      <c r="I3785" s="9"/>
      <c r="J3785" s="17">
        <f>E3785-F3785</f>
        <v>4814.040000000001</v>
      </c>
      <c r="K3785" s="9"/>
      <c r="L3785" s="9"/>
      <c r="M3785" s="9"/>
    </row>
    <row r="3786" spans="1:13" ht="12.75">
      <c r="A3786" s="1" t="s">
        <v>13</v>
      </c>
      <c r="B3786" s="5" t="s">
        <v>146</v>
      </c>
      <c r="C3786" s="5" t="s">
        <v>128</v>
      </c>
      <c r="D3786" s="5" t="s">
        <v>54</v>
      </c>
      <c r="E3786" s="16">
        <v>14576.82</v>
      </c>
      <c r="F3786" s="16">
        <v>11819.81</v>
      </c>
      <c r="G3786" s="8"/>
      <c r="H3786" s="9"/>
      <c r="I3786" s="9"/>
      <c r="J3786" s="17">
        <f>E3786-F3786</f>
        <v>2757.01</v>
      </c>
      <c r="K3786" s="9"/>
      <c r="L3786" s="9"/>
      <c r="M3786" s="9"/>
    </row>
    <row r="3787" spans="1:13" ht="12.75">
      <c r="A3787" s="1" t="s">
        <v>13</v>
      </c>
      <c r="B3787" s="5" t="s">
        <v>146</v>
      </c>
      <c r="C3787" s="5" t="s">
        <v>128</v>
      </c>
      <c r="D3787" s="5" t="s">
        <v>29</v>
      </c>
      <c r="E3787" s="16">
        <v>345.84</v>
      </c>
      <c r="F3787" s="16">
        <v>283.79</v>
      </c>
      <c r="G3787" s="8"/>
      <c r="H3787" s="9"/>
      <c r="I3787" s="9"/>
      <c r="J3787" s="17">
        <f>E3787-F3787</f>
        <v>62.049999999999955</v>
      </c>
      <c r="K3787" s="9"/>
      <c r="L3787" s="9"/>
      <c r="M3787" s="9"/>
    </row>
    <row r="3788" spans="1:13" ht="12.75">
      <c r="A3788" s="1" t="s">
        <v>13</v>
      </c>
      <c r="B3788" s="5" t="s">
        <v>146</v>
      </c>
      <c r="C3788" s="5" t="s">
        <v>128</v>
      </c>
      <c r="D3788" s="5" t="s">
        <v>30</v>
      </c>
      <c r="E3788" s="16">
        <v>20094.71</v>
      </c>
      <c r="F3788" s="16">
        <v>18147.48</v>
      </c>
      <c r="G3788" s="8"/>
      <c r="H3788" s="9"/>
      <c r="I3788" s="9"/>
      <c r="J3788" s="17">
        <f>E3788-F3788</f>
        <v>1947.2299999999996</v>
      </c>
      <c r="K3788" s="9">
        <f>70.34*12</f>
        <v>844.08</v>
      </c>
      <c r="L3788" s="9"/>
      <c r="M3788" s="9"/>
    </row>
    <row r="3789" spans="1:13" ht="12.75">
      <c r="A3789" s="1" t="s">
        <v>13</v>
      </c>
      <c r="B3789" s="5" t="s">
        <v>146</v>
      </c>
      <c r="C3789" s="5" t="s">
        <v>128</v>
      </c>
      <c r="D3789" s="5" t="s">
        <v>31</v>
      </c>
      <c r="E3789" s="16">
        <v>332017.8</v>
      </c>
      <c r="F3789" s="16">
        <v>273330.36</v>
      </c>
      <c r="G3789" s="8"/>
      <c r="H3789" s="9"/>
      <c r="I3789" s="9"/>
      <c r="J3789" s="17">
        <f>E3789-F3789</f>
        <v>58687.44</v>
      </c>
      <c r="K3789" s="9"/>
      <c r="L3789" s="9"/>
      <c r="M3789" s="9"/>
    </row>
    <row r="3790" spans="1:13" ht="12.75">
      <c r="A3790" s="1" t="s">
        <v>13</v>
      </c>
      <c r="B3790" s="5" t="s">
        <v>146</v>
      </c>
      <c r="C3790" s="5" t="s">
        <v>128</v>
      </c>
      <c r="D3790" s="5" t="s">
        <v>33</v>
      </c>
      <c r="E3790" s="16">
        <v>2508.72</v>
      </c>
      <c r="F3790" s="16">
        <v>2067.53</v>
      </c>
      <c r="G3790" s="8"/>
      <c r="H3790" s="9"/>
      <c r="I3790" s="9"/>
      <c r="J3790" s="17">
        <f>E3790-F3790</f>
        <v>441.1899999999996</v>
      </c>
      <c r="K3790" s="9"/>
      <c r="L3790" s="9"/>
      <c r="M3790" s="9"/>
    </row>
    <row r="3791" spans="1:13" ht="12.75">
      <c r="A3791" s="1" t="s">
        <v>13</v>
      </c>
      <c r="B3791" s="5" t="s">
        <v>146</v>
      </c>
      <c r="C3791" s="5" t="s">
        <v>128</v>
      </c>
      <c r="D3791" s="5" t="s">
        <v>37</v>
      </c>
      <c r="E3791" s="16">
        <v>548729.18</v>
      </c>
      <c r="F3791" s="16">
        <v>455949.47</v>
      </c>
      <c r="G3791" s="8"/>
      <c r="H3791" s="9"/>
      <c r="I3791" s="9"/>
      <c r="J3791" s="17">
        <f>E3791-F3791</f>
        <v>92779.71000000008</v>
      </c>
      <c r="K3791" s="9"/>
      <c r="L3791" s="9"/>
      <c r="M3791" s="9"/>
    </row>
    <row r="3792" spans="2:13" ht="12.75">
      <c r="B3792" s="5"/>
      <c r="C3792" s="5"/>
      <c r="D3792" s="10" t="s">
        <v>38</v>
      </c>
      <c r="E3792" s="11">
        <f>E3773+E3774+E3775+E3776+E3777+E3778+E3780+E3781+E3782+E3783+E3786+E3790</f>
        <v>99571.73999999999</v>
      </c>
      <c r="F3792" s="11">
        <f>F3773+F3774+F3775+F3776+F3777+F3778+F3780+F3781+F3782+F3783+F3786+F3790</f>
        <v>81567.15</v>
      </c>
      <c r="G3792" s="8"/>
      <c r="H3792" s="9"/>
      <c r="I3792" s="9"/>
      <c r="J3792" s="17">
        <f>E3792-F3792</f>
        <v>18004.589999999997</v>
      </c>
      <c r="K3792" s="9"/>
      <c r="L3792" s="9"/>
      <c r="M3792" s="9"/>
    </row>
    <row r="3793" spans="2:13" ht="12.75">
      <c r="B3793" s="5"/>
      <c r="C3793" s="5"/>
      <c r="D3793" s="10" t="s">
        <v>51</v>
      </c>
      <c r="E3793" s="11">
        <f>E3792+E3785+E3784</f>
        <v>162246.84</v>
      </c>
      <c r="F3793" s="11">
        <f>F3792+F3785+F3784</f>
        <v>133464.96</v>
      </c>
      <c r="G3793" s="8"/>
      <c r="H3793" s="9"/>
      <c r="I3793" s="9"/>
      <c r="J3793" s="17">
        <f>E3793-F3793</f>
        <v>28781.880000000005</v>
      </c>
      <c r="K3793" s="9"/>
      <c r="L3793" s="9"/>
      <c r="M3793" s="9"/>
    </row>
    <row r="3794" spans="1:13" ht="12.75">
      <c r="A3794" s="1" t="s">
        <v>13</v>
      </c>
      <c r="B3794" s="5" t="s">
        <v>146</v>
      </c>
      <c r="C3794" s="5" t="s">
        <v>147</v>
      </c>
      <c r="D3794" s="5" t="s">
        <v>16</v>
      </c>
      <c r="E3794" s="16">
        <v>19464.42</v>
      </c>
      <c r="F3794" s="16">
        <v>18972.97</v>
      </c>
      <c r="G3794" s="8"/>
      <c r="H3794" s="9"/>
      <c r="I3794" s="9"/>
      <c r="J3794" s="17">
        <f>E3794-F3794</f>
        <v>491.4499999999971</v>
      </c>
      <c r="K3794" s="9"/>
      <c r="L3794" s="9"/>
      <c r="M3794" s="9"/>
    </row>
    <row r="3795" spans="1:13" ht="12.75">
      <c r="A3795" s="1" t="s">
        <v>13</v>
      </c>
      <c r="B3795" s="5" t="s">
        <v>146</v>
      </c>
      <c r="C3795" s="5" t="s">
        <v>147</v>
      </c>
      <c r="D3795" s="5" t="s">
        <v>49</v>
      </c>
      <c r="E3795" s="16">
        <v>1908.3</v>
      </c>
      <c r="F3795" s="16">
        <v>1871.59</v>
      </c>
      <c r="G3795" s="8"/>
      <c r="H3795" s="9"/>
      <c r="I3795" s="9"/>
      <c r="J3795" s="17">
        <f>E3795-F3795</f>
        <v>36.710000000000036</v>
      </c>
      <c r="K3795" s="9"/>
      <c r="L3795" s="9"/>
      <c r="M3795" s="9"/>
    </row>
    <row r="3796" spans="1:13" ht="12.75">
      <c r="A3796" s="1" t="s">
        <v>13</v>
      </c>
      <c r="B3796" s="5" t="s">
        <v>146</v>
      </c>
      <c r="C3796" s="5" t="s">
        <v>147</v>
      </c>
      <c r="D3796" s="5" t="s">
        <v>50</v>
      </c>
      <c r="E3796" s="16">
        <v>2671.8</v>
      </c>
      <c r="F3796" s="16">
        <v>2624.67</v>
      </c>
      <c r="G3796" s="8"/>
      <c r="H3796" s="9"/>
      <c r="I3796" s="9"/>
      <c r="J3796" s="17">
        <f>E3796-F3796</f>
        <v>47.13000000000011</v>
      </c>
      <c r="K3796" s="9"/>
      <c r="L3796" s="9"/>
      <c r="M3796" s="9"/>
    </row>
    <row r="3797" spans="1:13" ht="12.75">
      <c r="A3797" s="1" t="s">
        <v>13</v>
      </c>
      <c r="B3797" s="5" t="s">
        <v>146</v>
      </c>
      <c r="C3797" s="5" t="s">
        <v>147</v>
      </c>
      <c r="D3797" s="5" t="s">
        <v>17</v>
      </c>
      <c r="E3797" s="16">
        <v>5397.66</v>
      </c>
      <c r="F3797" s="16">
        <v>5270.29</v>
      </c>
      <c r="G3797" s="8"/>
      <c r="H3797" s="9"/>
      <c r="I3797" s="9"/>
      <c r="J3797" s="17">
        <f>E3797-F3797</f>
        <v>127.36999999999989</v>
      </c>
      <c r="K3797" s="9"/>
      <c r="L3797" s="9"/>
      <c r="M3797" s="9"/>
    </row>
    <row r="3798" spans="1:13" ht="12.75">
      <c r="A3798" s="1" t="s">
        <v>13</v>
      </c>
      <c r="B3798" s="5" t="s">
        <v>146</v>
      </c>
      <c r="C3798" s="5" t="s">
        <v>147</v>
      </c>
      <c r="D3798" s="5" t="s">
        <v>18</v>
      </c>
      <c r="E3798" s="16">
        <v>5288.64</v>
      </c>
      <c r="F3798" s="16">
        <v>5184.44</v>
      </c>
      <c r="G3798" s="8"/>
      <c r="H3798" s="9"/>
      <c r="I3798" s="9"/>
      <c r="J3798" s="17">
        <f>E3798-F3798</f>
        <v>104.20000000000073</v>
      </c>
      <c r="K3798" s="9"/>
      <c r="L3798" s="9"/>
      <c r="M3798" s="9"/>
    </row>
    <row r="3799" spans="1:13" ht="12.75">
      <c r="A3799" s="1" t="s">
        <v>13</v>
      </c>
      <c r="B3799" s="5" t="s">
        <v>146</v>
      </c>
      <c r="C3799" s="5" t="s">
        <v>147</v>
      </c>
      <c r="D3799" s="5" t="s">
        <v>19</v>
      </c>
      <c r="E3799" s="16">
        <v>2671.8</v>
      </c>
      <c r="F3799" s="16">
        <v>2646.48</v>
      </c>
      <c r="G3799" s="8"/>
      <c r="H3799" s="9"/>
      <c r="I3799" s="9"/>
      <c r="J3799" s="17">
        <f>E3799-F3799</f>
        <v>25.320000000000164</v>
      </c>
      <c r="K3799" s="9"/>
      <c r="L3799" s="9"/>
      <c r="M3799" s="9"/>
    </row>
    <row r="3800" spans="1:13" ht="12.75">
      <c r="A3800" s="1" t="s">
        <v>13</v>
      </c>
      <c r="B3800" s="5" t="s">
        <v>146</v>
      </c>
      <c r="C3800" s="5" t="s">
        <v>147</v>
      </c>
      <c r="D3800" s="5" t="s">
        <v>20</v>
      </c>
      <c r="E3800" s="16">
        <v>600.06</v>
      </c>
      <c r="F3800" s="16">
        <v>581.16</v>
      </c>
      <c r="G3800" s="8"/>
      <c r="H3800" s="9"/>
      <c r="I3800" s="9"/>
      <c r="J3800" s="17">
        <f>E3800-F3800</f>
        <v>18.899999999999977</v>
      </c>
      <c r="K3800" s="9"/>
      <c r="L3800" s="9"/>
      <c r="M3800" s="9"/>
    </row>
    <row r="3801" spans="1:13" ht="12.75">
      <c r="A3801" s="1" t="s">
        <v>13</v>
      </c>
      <c r="B3801" s="5" t="s">
        <v>146</v>
      </c>
      <c r="C3801" s="5" t="s">
        <v>147</v>
      </c>
      <c r="D3801" s="5" t="s">
        <v>21</v>
      </c>
      <c r="E3801" s="16">
        <v>58428.52</v>
      </c>
      <c r="F3801" s="16">
        <v>55120.66</v>
      </c>
      <c r="G3801" s="8"/>
      <c r="H3801" s="9"/>
      <c r="I3801" s="9"/>
      <c r="J3801" s="17">
        <f>E3801-F3801</f>
        <v>3307.8599999999933</v>
      </c>
      <c r="K3801" s="9">
        <f>K3810</f>
        <v>1670.3999999999999</v>
      </c>
      <c r="L3801" s="9"/>
      <c r="M3801" s="9"/>
    </row>
    <row r="3802" spans="1:13" ht="12.75">
      <c r="A3802" s="1" t="s">
        <v>13</v>
      </c>
      <c r="B3802" s="5" t="s">
        <v>146</v>
      </c>
      <c r="C3802" s="5" t="s">
        <v>147</v>
      </c>
      <c r="D3802" s="5" t="s">
        <v>22</v>
      </c>
      <c r="E3802" s="16">
        <v>2671.56</v>
      </c>
      <c r="F3802" s="16">
        <v>2581.16</v>
      </c>
      <c r="G3802" s="8"/>
      <c r="H3802" s="9"/>
      <c r="I3802" s="9"/>
      <c r="J3802" s="17">
        <f>E3802-F3802</f>
        <v>90.40000000000009</v>
      </c>
      <c r="K3802" s="9"/>
      <c r="L3802" s="9"/>
      <c r="M3802" s="9"/>
    </row>
    <row r="3803" spans="1:13" ht="12.75">
      <c r="A3803" s="1" t="s">
        <v>13</v>
      </c>
      <c r="B3803" s="5" t="s">
        <v>146</v>
      </c>
      <c r="C3803" s="5" t="s">
        <v>147</v>
      </c>
      <c r="D3803" s="5" t="s">
        <v>23</v>
      </c>
      <c r="E3803" s="16">
        <v>12104.16</v>
      </c>
      <c r="F3803" s="16">
        <v>11810.1</v>
      </c>
      <c r="G3803" s="8"/>
      <c r="H3803" s="9"/>
      <c r="I3803" s="9"/>
      <c r="J3803" s="17">
        <f>E3803-F3803</f>
        <v>294.0599999999995</v>
      </c>
      <c r="K3803" s="9"/>
      <c r="L3803" s="9"/>
      <c r="M3803" s="9"/>
    </row>
    <row r="3804" spans="1:13" ht="12.75">
      <c r="A3804" s="1" t="s">
        <v>13</v>
      </c>
      <c r="B3804" s="5" t="s">
        <v>146</v>
      </c>
      <c r="C3804" s="5" t="s">
        <v>147</v>
      </c>
      <c r="D3804" s="5" t="s">
        <v>24</v>
      </c>
      <c r="E3804" s="16">
        <v>54.54</v>
      </c>
      <c r="F3804" s="16">
        <v>64.65</v>
      </c>
      <c r="G3804" s="8"/>
      <c r="H3804" s="9"/>
      <c r="I3804" s="9"/>
      <c r="J3804" s="17">
        <f>E3804-F3804</f>
        <v>-10.110000000000007</v>
      </c>
      <c r="K3804" s="9"/>
      <c r="L3804" s="9"/>
      <c r="M3804" s="9"/>
    </row>
    <row r="3805" spans="1:13" ht="12.75">
      <c r="A3805" s="1" t="s">
        <v>13</v>
      </c>
      <c r="B3805" s="5" t="s">
        <v>146</v>
      </c>
      <c r="C3805" s="5" t="s">
        <v>147</v>
      </c>
      <c r="D3805" s="5" t="s">
        <v>25</v>
      </c>
      <c r="E3805" s="16">
        <v>51741.42</v>
      </c>
      <c r="F3805" s="16">
        <v>50465.65</v>
      </c>
      <c r="G3805" s="8"/>
      <c r="H3805" s="9"/>
      <c r="I3805" s="9"/>
      <c r="J3805" s="17">
        <f>E3805-F3805</f>
        <v>1275.7699999999968</v>
      </c>
      <c r="K3805" s="9"/>
      <c r="L3805" s="9"/>
      <c r="M3805" s="9"/>
    </row>
    <row r="3806" spans="1:13" ht="12.75">
      <c r="A3806" s="1" t="s">
        <v>13</v>
      </c>
      <c r="B3806" s="5" t="s">
        <v>146</v>
      </c>
      <c r="C3806" s="5" t="s">
        <v>147</v>
      </c>
      <c r="D3806" s="10" t="s">
        <v>26</v>
      </c>
      <c r="E3806" s="11">
        <v>42363.6</v>
      </c>
      <c r="F3806" s="11">
        <v>41540.11</v>
      </c>
      <c r="G3806" s="8">
        <v>34100</v>
      </c>
      <c r="H3806" s="9"/>
      <c r="I3806" s="9"/>
      <c r="J3806" s="17">
        <f>E3806-F3806</f>
        <v>823.489999999998</v>
      </c>
      <c r="K3806" s="9"/>
      <c r="L3806" s="9"/>
      <c r="M3806" s="9"/>
    </row>
    <row r="3807" spans="1:13" ht="12.75">
      <c r="A3807" s="1" t="s">
        <v>13</v>
      </c>
      <c r="B3807" s="5" t="s">
        <v>146</v>
      </c>
      <c r="C3807" s="18" t="s">
        <v>147</v>
      </c>
      <c r="D3807" s="18" t="s">
        <v>28</v>
      </c>
      <c r="E3807" s="19">
        <v>35984.52</v>
      </c>
      <c r="F3807" s="19">
        <v>35496.79</v>
      </c>
      <c r="G3807" s="8"/>
      <c r="H3807" s="9"/>
      <c r="I3807" s="9"/>
      <c r="J3807" s="17">
        <f>E3807-F3807</f>
        <v>487.7299999999959</v>
      </c>
      <c r="K3807" s="9"/>
      <c r="L3807" s="9"/>
      <c r="M3807" s="9"/>
    </row>
    <row r="3808" spans="1:13" ht="12.75">
      <c r="A3808" s="1" t="s">
        <v>13</v>
      </c>
      <c r="B3808" s="5" t="s">
        <v>146</v>
      </c>
      <c r="C3808" s="5" t="s">
        <v>147</v>
      </c>
      <c r="D3808" s="5" t="s">
        <v>54</v>
      </c>
      <c r="E3808" s="16">
        <v>18374.16</v>
      </c>
      <c r="F3808" s="16">
        <v>17767.37</v>
      </c>
      <c r="G3808" s="8"/>
      <c r="H3808" s="9"/>
      <c r="I3808" s="9"/>
      <c r="J3808" s="17">
        <f>E3808-F3808</f>
        <v>606.7900000000009</v>
      </c>
      <c r="K3808" s="9"/>
      <c r="L3808" s="9"/>
      <c r="M3808" s="9"/>
    </row>
    <row r="3809" spans="1:13" ht="12.75">
      <c r="A3809" s="1" t="s">
        <v>13</v>
      </c>
      <c r="B3809" s="5" t="s">
        <v>146</v>
      </c>
      <c r="C3809" s="5" t="s">
        <v>147</v>
      </c>
      <c r="D3809" s="5" t="s">
        <v>29</v>
      </c>
      <c r="E3809" s="16">
        <v>519.48</v>
      </c>
      <c r="F3809" s="16">
        <v>507.2</v>
      </c>
      <c r="G3809" s="8"/>
      <c r="H3809" s="9"/>
      <c r="I3809" s="9"/>
      <c r="J3809" s="17">
        <f>E3809-F3809</f>
        <v>12.28000000000003</v>
      </c>
      <c r="K3809" s="9"/>
      <c r="L3809" s="9"/>
      <c r="M3809" s="9"/>
    </row>
    <row r="3810" spans="1:13" ht="12.75">
      <c r="A3810" s="1" t="s">
        <v>13</v>
      </c>
      <c r="B3810" s="5" t="s">
        <v>146</v>
      </c>
      <c r="C3810" s="5" t="s">
        <v>147</v>
      </c>
      <c r="D3810" s="5" t="s">
        <v>30</v>
      </c>
      <c r="E3810" s="16">
        <v>34507.51</v>
      </c>
      <c r="F3810" s="16">
        <v>32558.08</v>
      </c>
      <c r="G3810" s="8"/>
      <c r="H3810" s="9"/>
      <c r="I3810" s="9"/>
      <c r="J3810" s="17">
        <f>E3810-F3810</f>
        <v>1949.4300000000003</v>
      </c>
      <c r="K3810" s="9">
        <f>139.2*12</f>
        <v>1670.3999999999999</v>
      </c>
      <c r="L3810" s="9"/>
      <c r="M3810" s="9"/>
    </row>
    <row r="3811" spans="1:13" ht="12.75">
      <c r="A3811" s="1" t="s">
        <v>13</v>
      </c>
      <c r="B3811" s="5" t="s">
        <v>146</v>
      </c>
      <c r="C3811" s="5" t="s">
        <v>147</v>
      </c>
      <c r="D3811" s="5" t="s">
        <v>31</v>
      </c>
      <c r="E3811" s="16">
        <v>397279.08</v>
      </c>
      <c r="F3811" s="16">
        <v>388514.03</v>
      </c>
      <c r="G3811" s="8"/>
      <c r="H3811" s="9"/>
      <c r="I3811" s="9"/>
      <c r="J3811" s="17">
        <f>E3811-F3811</f>
        <v>8765.049999999988</v>
      </c>
      <c r="K3811" s="9"/>
      <c r="L3811" s="9"/>
      <c r="M3811" s="9"/>
    </row>
    <row r="3812" spans="1:13" ht="12.75">
      <c r="A3812" s="1" t="s">
        <v>13</v>
      </c>
      <c r="B3812" s="5" t="s">
        <v>146</v>
      </c>
      <c r="C3812" s="5" t="s">
        <v>147</v>
      </c>
      <c r="D3812" s="5" t="s">
        <v>33</v>
      </c>
      <c r="E3812" s="16">
        <v>3162.3</v>
      </c>
      <c r="F3812" s="16">
        <v>3097.76</v>
      </c>
      <c r="G3812" s="8"/>
      <c r="H3812" s="9"/>
      <c r="I3812" s="9"/>
      <c r="J3812" s="17">
        <f>E3812-F3812</f>
        <v>64.53999999999996</v>
      </c>
      <c r="K3812" s="9"/>
      <c r="L3812" s="9"/>
      <c r="M3812" s="9"/>
    </row>
    <row r="3813" spans="1:13" ht="12.75">
      <c r="A3813" s="1" t="s">
        <v>13</v>
      </c>
      <c r="B3813" s="5" t="s">
        <v>146</v>
      </c>
      <c r="C3813" s="5" t="s">
        <v>147</v>
      </c>
      <c r="D3813" s="5" t="s">
        <v>37</v>
      </c>
      <c r="E3813" s="16">
        <v>695193.53</v>
      </c>
      <c r="F3813" s="16">
        <v>676675.16</v>
      </c>
      <c r="G3813" s="8"/>
      <c r="H3813" s="9"/>
      <c r="I3813" s="9"/>
      <c r="J3813" s="17">
        <f>E3813-F3813</f>
        <v>18518.369999999995</v>
      </c>
      <c r="K3813" s="9"/>
      <c r="L3813" s="9"/>
      <c r="M3813" s="9"/>
    </row>
    <row r="3814" spans="2:13" ht="12.75">
      <c r="B3814" s="5"/>
      <c r="C3814" s="5"/>
      <c r="D3814" s="10" t="s">
        <v>38</v>
      </c>
      <c r="E3814" s="11">
        <f>E3794+E3795+E3796+E3797+E3798+E3799+E3800+E3802+E3803+E3804+E3805+E3812</f>
        <v>107736.65999999999</v>
      </c>
      <c r="F3814" s="11">
        <f>F3794+F3795+F3796+F3797+F3798+F3799+F3800+F3802+F3803+F3804+F3805+F3812</f>
        <v>105170.92</v>
      </c>
      <c r="G3814" s="8"/>
      <c r="H3814" s="9"/>
      <c r="I3814" s="9"/>
      <c r="J3814" s="17">
        <f>E3814-F3814</f>
        <v>2565.7399999999907</v>
      </c>
      <c r="K3814" s="9"/>
      <c r="L3814" s="9"/>
      <c r="M3814" s="9"/>
    </row>
    <row r="3815" spans="2:13" ht="12.75">
      <c r="B3815" s="5"/>
      <c r="C3815" s="5"/>
      <c r="D3815" s="10" t="s">
        <v>51</v>
      </c>
      <c r="E3815" s="11">
        <f>E3814+E3807+E3806</f>
        <v>186084.78</v>
      </c>
      <c r="F3815" s="11">
        <f>F3814+F3807+F3806</f>
        <v>182207.82</v>
      </c>
      <c r="G3815" s="8"/>
      <c r="H3815" s="9"/>
      <c r="I3815" s="9"/>
      <c r="J3815" s="17">
        <f>E3815-F3815</f>
        <v>3876.959999999992</v>
      </c>
      <c r="K3815" s="9"/>
      <c r="L3815" s="9"/>
      <c r="M3815" s="9"/>
    </row>
    <row r="3816" spans="1:13" ht="12.75">
      <c r="A3816" s="1" t="s">
        <v>13</v>
      </c>
      <c r="B3816" s="5" t="s">
        <v>148</v>
      </c>
      <c r="C3816" s="5" t="s">
        <v>127</v>
      </c>
      <c r="D3816" s="5" t="s">
        <v>16</v>
      </c>
      <c r="E3816" s="16">
        <v>3345.9</v>
      </c>
      <c r="F3816" s="16">
        <v>2575.57</v>
      </c>
      <c r="G3816" s="8"/>
      <c r="H3816" s="9"/>
      <c r="I3816" s="9"/>
      <c r="J3816" s="17">
        <f>E3816-F3816</f>
        <v>770.3299999999999</v>
      </c>
      <c r="K3816" s="9"/>
      <c r="L3816" s="9"/>
      <c r="M3816" s="9"/>
    </row>
    <row r="3817" spans="1:13" ht="12.75">
      <c r="A3817" s="1" t="s">
        <v>13</v>
      </c>
      <c r="B3817" s="5" t="s">
        <v>148</v>
      </c>
      <c r="C3817" s="5" t="s">
        <v>127</v>
      </c>
      <c r="D3817" s="5" t="s">
        <v>50</v>
      </c>
      <c r="E3817" s="16">
        <v>75</v>
      </c>
      <c r="F3817" s="16">
        <v>67.63</v>
      </c>
      <c r="G3817" s="8"/>
      <c r="H3817" s="9"/>
      <c r="I3817" s="9"/>
      <c r="J3817" s="17">
        <f>E3817-F3817</f>
        <v>7.3700000000000045</v>
      </c>
      <c r="K3817" s="9"/>
      <c r="L3817" s="9"/>
      <c r="M3817" s="9"/>
    </row>
    <row r="3818" spans="1:13" ht="12.75">
      <c r="A3818" s="1" t="s">
        <v>13</v>
      </c>
      <c r="B3818" s="5" t="s">
        <v>148</v>
      </c>
      <c r="C3818" s="5" t="s">
        <v>127</v>
      </c>
      <c r="D3818" s="5" t="s">
        <v>17</v>
      </c>
      <c r="E3818" s="16">
        <v>927.84</v>
      </c>
      <c r="F3818" s="16">
        <v>715.47</v>
      </c>
      <c r="G3818" s="8"/>
      <c r="H3818" s="9"/>
      <c r="I3818" s="9"/>
      <c r="J3818" s="17">
        <f>E3818-F3818</f>
        <v>212.37</v>
      </c>
      <c r="K3818" s="9"/>
      <c r="L3818" s="9"/>
      <c r="M3818" s="9"/>
    </row>
    <row r="3819" spans="1:13" ht="12.75">
      <c r="A3819" s="1" t="s">
        <v>13</v>
      </c>
      <c r="B3819" s="5" t="s">
        <v>148</v>
      </c>
      <c r="C3819" s="5" t="s">
        <v>127</v>
      </c>
      <c r="D3819" s="5" t="s">
        <v>19</v>
      </c>
      <c r="E3819" s="16">
        <v>459.3</v>
      </c>
      <c r="F3819" s="16">
        <v>359.47</v>
      </c>
      <c r="G3819" s="8"/>
      <c r="H3819" s="9"/>
      <c r="I3819" s="9"/>
      <c r="J3819" s="17">
        <f>E3819-F3819</f>
        <v>99.82999999999998</v>
      </c>
      <c r="K3819" s="9"/>
      <c r="L3819" s="9"/>
      <c r="M3819" s="9"/>
    </row>
    <row r="3820" spans="1:13" ht="12.75">
      <c r="A3820" s="1" t="s">
        <v>13</v>
      </c>
      <c r="B3820" s="5" t="s">
        <v>148</v>
      </c>
      <c r="C3820" s="5" t="s">
        <v>127</v>
      </c>
      <c r="D3820" s="5" t="s">
        <v>22</v>
      </c>
      <c r="E3820" s="16">
        <v>459.24</v>
      </c>
      <c r="F3820" s="16">
        <v>350.25</v>
      </c>
      <c r="G3820" s="8"/>
      <c r="H3820" s="9"/>
      <c r="I3820" s="9"/>
      <c r="J3820" s="17">
        <f>E3820-F3820</f>
        <v>108.99000000000001</v>
      </c>
      <c r="K3820" s="9"/>
      <c r="L3820" s="9"/>
      <c r="M3820" s="9"/>
    </row>
    <row r="3821" spans="1:13" ht="12.75">
      <c r="A3821" s="1" t="s">
        <v>13</v>
      </c>
      <c r="B3821" s="5" t="s">
        <v>148</v>
      </c>
      <c r="C3821" s="5" t="s">
        <v>127</v>
      </c>
      <c r="D3821" s="5" t="s">
        <v>68</v>
      </c>
      <c r="E3821" s="16">
        <v>318.72</v>
      </c>
      <c r="F3821" s="16">
        <v>248.38</v>
      </c>
      <c r="G3821" s="8"/>
      <c r="H3821" s="9"/>
      <c r="I3821" s="9"/>
      <c r="J3821" s="17">
        <f>E3821-F3821</f>
        <v>70.34000000000003</v>
      </c>
      <c r="K3821" s="9"/>
      <c r="L3821" s="9"/>
      <c r="M3821" s="9"/>
    </row>
    <row r="3822" spans="1:13" ht="12.75">
      <c r="A3822" s="1" t="s">
        <v>13</v>
      </c>
      <c r="B3822" s="5" t="s">
        <v>148</v>
      </c>
      <c r="C3822" s="5" t="s">
        <v>127</v>
      </c>
      <c r="D3822" s="5" t="s">
        <v>24</v>
      </c>
      <c r="E3822" s="16">
        <v>9.36</v>
      </c>
      <c r="F3822" s="16">
        <v>8.83</v>
      </c>
      <c r="G3822" s="8"/>
      <c r="H3822" s="9"/>
      <c r="I3822" s="9"/>
      <c r="J3822" s="17">
        <f>E3822-F3822</f>
        <v>0.5299999999999994</v>
      </c>
      <c r="K3822" s="9"/>
      <c r="L3822" s="9"/>
      <c r="M3822" s="9"/>
    </row>
    <row r="3823" spans="1:13" ht="12.75">
      <c r="A3823" s="1" t="s">
        <v>13</v>
      </c>
      <c r="B3823" s="5" t="s">
        <v>148</v>
      </c>
      <c r="C3823" s="5" t="s">
        <v>127</v>
      </c>
      <c r="D3823" s="5" t="s">
        <v>25</v>
      </c>
      <c r="E3823" s="16">
        <v>8894.04</v>
      </c>
      <c r="F3823" s="16">
        <v>6850.58</v>
      </c>
      <c r="G3823" s="8"/>
      <c r="H3823" s="9"/>
      <c r="I3823" s="9"/>
      <c r="J3823" s="17">
        <f>E3823-F3823</f>
        <v>2043.460000000001</v>
      </c>
      <c r="K3823" s="9"/>
      <c r="L3823" s="9"/>
      <c r="M3823" s="9"/>
    </row>
    <row r="3824" spans="1:13" ht="12.75">
      <c r="A3824" s="1" t="s">
        <v>13</v>
      </c>
      <c r="B3824" s="5" t="s">
        <v>148</v>
      </c>
      <c r="C3824" s="5" t="s">
        <v>127</v>
      </c>
      <c r="D3824" s="10" t="s">
        <v>26</v>
      </c>
      <c r="E3824" s="11">
        <v>2493.06</v>
      </c>
      <c r="F3824" s="11">
        <v>1930.7</v>
      </c>
      <c r="G3824" s="8">
        <v>16600</v>
      </c>
      <c r="H3824" s="9"/>
      <c r="I3824" s="9"/>
      <c r="J3824" s="17">
        <f>E3824-F3824</f>
        <v>562.3599999999999</v>
      </c>
      <c r="K3824" s="9"/>
      <c r="L3824" s="9"/>
      <c r="M3824" s="9"/>
    </row>
    <row r="3825" spans="1:13" ht="12.75">
      <c r="A3825" s="1" t="s">
        <v>13</v>
      </c>
      <c r="B3825" s="5" t="s">
        <v>148</v>
      </c>
      <c r="C3825" s="18" t="s">
        <v>127</v>
      </c>
      <c r="D3825" s="18" t="s">
        <v>28</v>
      </c>
      <c r="E3825" s="19">
        <v>6185.52</v>
      </c>
      <c r="F3825" s="19">
        <v>4820.52</v>
      </c>
      <c r="G3825" s="8"/>
      <c r="H3825" s="9"/>
      <c r="I3825" s="9"/>
      <c r="J3825" s="17">
        <f>E3825-F3825</f>
        <v>1365</v>
      </c>
      <c r="K3825" s="9"/>
      <c r="L3825" s="9"/>
      <c r="M3825" s="9"/>
    </row>
    <row r="3826" spans="1:13" ht="12.75">
      <c r="A3826" s="1" t="s">
        <v>13</v>
      </c>
      <c r="B3826" s="5" t="s">
        <v>148</v>
      </c>
      <c r="C3826" s="5" t="s">
        <v>127</v>
      </c>
      <c r="D3826" s="5" t="s">
        <v>54</v>
      </c>
      <c r="E3826" s="16">
        <v>3158.4</v>
      </c>
      <c r="F3826" s="16">
        <v>2411.09</v>
      </c>
      <c r="G3826" s="8"/>
      <c r="H3826" s="9"/>
      <c r="I3826" s="9"/>
      <c r="J3826" s="17">
        <f>E3826-F3826</f>
        <v>747.31</v>
      </c>
      <c r="K3826" s="9"/>
      <c r="L3826" s="9"/>
      <c r="M3826" s="9"/>
    </row>
    <row r="3827" spans="1:13" ht="12.75">
      <c r="A3827" s="1" t="s">
        <v>13</v>
      </c>
      <c r="B3827" s="5" t="s">
        <v>148</v>
      </c>
      <c r="C3827" s="5" t="s">
        <v>127</v>
      </c>
      <c r="D3827" s="5" t="s">
        <v>29</v>
      </c>
      <c r="E3827" s="16">
        <v>338.82</v>
      </c>
      <c r="F3827" s="16">
        <v>259.41</v>
      </c>
      <c r="G3827" s="8"/>
      <c r="H3827" s="9"/>
      <c r="I3827" s="9"/>
      <c r="J3827" s="17">
        <f>E3827-F3827</f>
        <v>79.40999999999997</v>
      </c>
      <c r="K3827" s="9"/>
      <c r="L3827" s="9"/>
      <c r="M3827" s="9"/>
    </row>
    <row r="3828" spans="1:13" ht="12.75">
      <c r="A3828" s="1" t="s">
        <v>13</v>
      </c>
      <c r="B3828" s="5" t="s">
        <v>148</v>
      </c>
      <c r="C3828" s="5" t="s">
        <v>127</v>
      </c>
      <c r="D3828" s="5" t="s">
        <v>30</v>
      </c>
      <c r="E3828" s="16">
        <v>5675.28</v>
      </c>
      <c r="F3828" s="16">
        <v>3719.55</v>
      </c>
      <c r="G3828" s="8"/>
      <c r="H3828" s="9"/>
      <c r="I3828" s="9"/>
      <c r="J3828" s="17">
        <f>E3828-F3828</f>
        <v>1955.7299999999996</v>
      </c>
      <c r="K3828" s="9">
        <f>21.53*12</f>
        <v>258.36</v>
      </c>
      <c r="L3828" s="9"/>
      <c r="M3828" s="9"/>
    </row>
    <row r="3829" spans="1:13" ht="12.75">
      <c r="A3829" s="1" t="s">
        <v>13</v>
      </c>
      <c r="B3829" s="5" t="s">
        <v>148</v>
      </c>
      <c r="C3829" s="5" t="s">
        <v>127</v>
      </c>
      <c r="D3829" s="5" t="s">
        <v>32</v>
      </c>
      <c r="E3829" s="16">
        <v>24738.2</v>
      </c>
      <c r="F3829" s="16">
        <v>24723.6</v>
      </c>
      <c r="G3829" s="8"/>
      <c r="H3829" s="9"/>
      <c r="I3829" s="9"/>
      <c r="J3829" s="17">
        <f>E3829-F3829</f>
        <v>14.600000000002183</v>
      </c>
      <c r="K3829" s="9"/>
      <c r="L3829" s="9"/>
      <c r="M3829" s="9"/>
    </row>
    <row r="3830" spans="1:13" ht="12.75">
      <c r="A3830" s="1" t="s">
        <v>13</v>
      </c>
      <c r="B3830" s="5" t="s">
        <v>148</v>
      </c>
      <c r="C3830" s="5" t="s">
        <v>127</v>
      </c>
      <c r="D3830" s="5" t="s">
        <v>33</v>
      </c>
      <c r="E3830" s="16">
        <v>543.6</v>
      </c>
      <c r="F3830" s="16">
        <v>420.59</v>
      </c>
      <c r="G3830" s="8"/>
      <c r="H3830" s="9"/>
      <c r="I3830" s="9"/>
      <c r="J3830" s="17">
        <f>E3830-F3830</f>
        <v>123.01000000000005</v>
      </c>
      <c r="K3830" s="9"/>
      <c r="L3830" s="9"/>
      <c r="M3830" s="9"/>
    </row>
    <row r="3831" spans="1:13" ht="12.75">
      <c r="A3831" s="1" t="s">
        <v>13</v>
      </c>
      <c r="B3831" s="5" t="s">
        <v>148</v>
      </c>
      <c r="C3831" s="5" t="s">
        <v>127</v>
      </c>
      <c r="D3831" s="5" t="s">
        <v>34</v>
      </c>
      <c r="E3831" s="16">
        <v>8300.82</v>
      </c>
      <c r="F3831" s="16">
        <v>3390.17</v>
      </c>
      <c r="G3831" s="8"/>
      <c r="H3831" s="9"/>
      <c r="I3831" s="9"/>
      <c r="J3831" s="17">
        <f>E3831-F3831</f>
        <v>4910.65</v>
      </c>
      <c r="K3831" s="9">
        <v>11913</v>
      </c>
      <c r="L3831" s="9"/>
      <c r="M3831" s="9"/>
    </row>
    <row r="3832" spans="1:13" ht="12.75">
      <c r="A3832" s="1" t="s">
        <v>13</v>
      </c>
      <c r="B3832" s="5" t="s">
        <v>148</v>
      </c>
      <c r="C3832" s="5" t="s">
        <v>127</v>
      </c>
      <c r="D3832" s="5" t="s">
        <v>35</v>
      </c>
      <c r="E3832" s="16">
        <v>7573.25</v>
      </c>
      <c r="F3832" s="16">
        <v>7504.68</v>
      </c>
      <c r="G3832" s="8"/>
      <c r="H3832" s="9"/>
      <c r="I3832" s="9"/>
      <c r="J3832" s="17">
        <f>E3832-F3832</f>
        <v>68.56999999999971</v>
      </c>
      <c r="K3832" s="9"/>
      <c r="L3832" s="9"/>
      <c r="M3832" s="9"/>
    </row>
    <row r="3833" spans="1:13" ht="12.75">
      <c r="A3833" s="1" t="s">
        <v>13</v>
      </c>
      <c r="B3833" s="5" t="s">
        <v>148</v>
      </c>
      <c r="C3833" s="5" t="s">
        <v>127</v>
      </c>
      <c r="D3833" s="5" t="s">
        <v>36</v>
      </c>
      <c r="E3833" s="16">
        <v>0</v>
      </c>
      <c r="F3833" s="16">
        <v>0</v>
      </c>
      <c r="G3833" s="8"/>
      <c r="H3833" s="9"/>
      <c r="I3833" s="9"/>
      <c r="J3833" s="17">
        <f>E3833-F3833</f>
        <v>0</v>
      </c>
      <c r="K3833" s="9"/>
      <c r="L3833" s="9"/>
      <c r="M3833" s="9"/>
    </row>
    <row r="3834" spans="1:13" ht="12.75">
      <c r="A3834" s="1" t="s">
        <v>13</v>
      </c>
      <c r="B3834" s="5" t="s">
        <v>148</v>
      </c>
      <c r="C3834" s="5" t="s">
        <v>127</v>
      </c>
      <c r="D3834" s="5" t="s">
        <v>37</v>
      </c>
      <c r="E3834" s="16">
        <v>73496.35</v>
      </c>
      <c r="F3834" s="16">
        <v>60356.49</v>
      </c>
      <c r="G3834" s="8"/>
      <c r="H3834" s="9"/>
      <c r="I3834" s="9"/>
      <c r="J3834" s="17">
        <f>E3834-F3834</f>
        <v>13139.860000000008</v>
      </c>
      <c r="K3834" s="9"/>
      <c r="L3834" s="9"/>
      <c r="M3834" s="9"/>
    </row>
    <row r="3835" spans="2:13" ht="12.75">
      <c r="B3835" s="5"/>
      <c r="C3835" s="5"/>
      <c r="D3835" s="10" t="s">
        <v>38</v>
      </c>
      <c r="E3835" s="11">
        <f>E3816+E3817+E3818+E3819+E3820+E3821+E3822+E3823+E3826+E3830</f>
        <v>18191.4</v>
      </c>
      <c r="F3835" s="11">
        <f>F3816+F3817+F3818+F3819+F3820+F3821+F3822+F3823+F3826+F3830</f>
        <v>14007.86</v>
      </c>
      <c r="G3835" s="8"/>
      <c r="H3835" s="9"/>
      <c r="I3835" s="9"/>
      <c r="J3835" s="17">
        <f>E3835-F3835</f>
        <v>4183.540000000001</v>
      </c>
      <c r="K3835" s="9"/>
      <c r="L3835" s="9"/>
      <c r="M3835" s="9"/>
    </row>
    <row r="3836" spans="2:13" ht="12.75">
      <c r="B3836" s="5"/>
      <c r="C3836" s="5"/>
      <c r="D3836" s="10" t="s">
        <v>51</v>
      </c>
      <c r="E3836" s="11">
        <f>E3835+E3825+E3824</f>
        <v>26869.980000000003</v>
      </c>
      <c r="F3836" s="11">
        <f>F3835+F3825+F3824</f>
        <v>20759.08</v>
      </c>
      <c r="G3836" s="8"/>
      <c r="H3836" s="9"/>
      <c r="I3836" s="9"/>
      <c r="J3836" s="17">
        <f>E3836-F3836</f>
        <v>6110.9000000000015</v>
      </c>
      <c r="K3836" s="9"/>
      <c r="L3836" s="9"/>
      <c r="M3836" s="9"/>
    </row>
    <row r="3837" spans="1:13" ht="12.75">
      <c r="A3837" s="1" t="s">
        <v>13</v>
      </c>
      <c r="B3837" s="5" t="s">
        <v>148</v>
      </c>
      <c r="C3837" s="5" t="s">
        <v>15</v>
      </c>
      <c r="D3837" s="5" t="s">
        <v>16</v>
      </c>
      <c r="E3837" s="16">
        <v>4245.42</v>
      </c>
      <c r="F3837" s="16">
        <v>3677.15</v>
      </c>
      <c r="G3837" s="8"/>
      <c r="H3837" s="9"/>
      <c r="I3837" s="9"/>
      <c r="J3837" s="17">
        <f>E3837-F3837</f>
        <v>568.27</v>
      </c>
      <c r="K3837" s="9"/>
      <c r="L3837" s="9"/>
      <c r="M3837" s="9"/>
    </row>
    <row r="3838" spans="1:13" ht="12.75">
      <c r="A3838" s="1" t="s">
        <v>13</v>
      </c>
      <c r="B3838" s="5" t="s">
        <v>148</v>
      </c>
      <c r="C3838" s="5" t="s">
        <v>15</v>
      </c>
      <c r="D3838" s="5" t="s">
        <v>50</v>
      </c>
      <c r="E3838" s="16">
        <v>95.04</v>
      </c>
      <c r="F3838" s="16">
        <v>103.65</v>
      </c>
      <c r="G3838" s="8"/>
      <c r="H3838" s="9"/>
      <c r="I3838" s="9"/>
      <c r="J3838" s="17">
        <f>E3838-F3838</f>
        <v>-8.61</v>
      </c>
      <c r="K3838" s="9"/>
      <c r="L3838" s="9"/>
      <c r="M3838" s="9"/>
    </row>
    <row r="3839" spans="1:13" ht="12.75">
      <c r="A3839" s="1" t="s">
        <v>13</v>
      </c>
      <c r="B3839" s="5" t="s">
        <v>148</v>
      </c>
      <c r="C3839" s="5" t="s">
        <v>15</v>
      </c>
      <c r="D3839" s="5" t="s">
        <v>17</v>
      </c>
      <c r="E3839" s="16">
        <v>1177.26</v>
      </c>
      <c r="F3839" s="16">
        <v>1022.34</v>
      </c>
      <c r="G3839" s="8"/>
      <c r="H3839" s="9"/>
      <c r="I3839" s="9"/>
      <c r="J3839" s="17">
        <f>E3839-F3839</f>
        <v>154.91999999999996</v>
      </c>
      <c r="K3839" s="9"/>
      <c r="L3839" s="9"/>
      <c r="M3839" s="9"/>
    </row>
    <row r="3840" spans="1:13" ht="12.75">
      <c r="A3840" s="1" t="s">
        <v>13</v>
      </c>
      <c r="B3840" s="5" t="s">
        <v>148</v>
      </c>
      <c r="C3840" s="5" t="s">
        <v>15</v>
      </c>
      <c r="D3840" s="5" t="s">
        <v>19</v>
      </c>
      <c r="E3840" s="16">
        <v>582.9</v>
      </c>
      <c r="F3840" s="16">
        <v>517.71</v>
      </c>
      <c r="G3840" s="8"/>
      <c r="H3840" s="9"/>
      <c r="I3840" s="9"/>
      <c r="J3840" s="17">
        <f>E3840-F3840</f>
        <v>65.18999999999994</v>
      </c>
      <c r="K3840" s="9"/>
      <c r="L3840" s="9"/>
      <c r="M3840" s="9"/>
    </row>
    <row r="3841" spans="1:13" ht="12.75">
      <c r="A3841" s="1" t="s">
        <v>13</v>
      </c>
      <c r="B3841" s="5" t="s">
        <v>148</v>
      </c>
      <c r="C3841" s="5" t="s">
        <v>15</v>
      </c>
      <c r="D3841" s="5" t="s">
        <v>22</v>
      </c>
      <c r="E3841" s="16">
        <v>582.66</v>
      </c>
      <c r="F3841" s="16">
        <v>497.67</v>
      </c>
      <c r="G3841" s="8"/>
      <c r="H3841" s="9"/>
      <c r="I3841" s="9"/>
      <c r="J3841" s="17">
        <f>E3841-F3841</f>
        <v>84.98999999999995</v>
      </c>
      <c r="K3841" s="9"/>
      <c r="L3841" s="9"/>
      <c r="M3841" s="9"/>
    </row>
    <row r="3842" spans="1:13" ht="12.75">
      <c r="A3842" s="1" t="s">
        <v>13</v>
      </c>
      <c r="B3842" s="5" t="s">
        <v>148</v>
      </c>
      <c r="C3842" s="5" t="s">
        <v>15</v>
      </c>
      <c r="D3842" s="5" t="s">
        <v>23</v>
      </c>
      <c r="E3842" s="16">
        <v>2640.06</v>
      </c>
      <c r="F3842" s="16">
        <v>2290.19</v>
      </c>
      <c r="G3842" s="8"/>
      <c r="H3842" s="9"/>
      <c r="I3842" s="9"/>
      <c r="J3842" s="17">
        <f>E3842-F3842</f>
        <v>349.8699999999999</v>
      </c>
      <c r="K3842" s="9"/>
      <c r="L3842" s="9"/>
      <c r="M3842" s="9"/>
    </row>
    <row r="3843" spans="1:13" ht="12.75">
      <c r="A3843" s="1" t="s">
        <v>13</v>
      </c>
      <c r="B3843" s="5" t="s">
        <v>148</v>
      </c>
      <c r="C3843" s="5" t="s">
        <v>15</v>
      </c>
      <c r="D3843" s="5" t="s">
        <v>24</v>
      </c>
      <c r="E3843" s="16">
        <v>11.88</v>
      </c>
      <c r="F3843" s="16">
        <v>13.79</v>
      </c>
      <c r="G3843" s="8"/>
      <c r="H3843" s="9"/>
      <c r="I3843" s="9"/>
      <c r="J3843" s="17">
        <f>E3843-F3843</f>
        <v>-1.9099999999999984</v>
      </c>
      <c r="K3843" s="9"/>
      <c r="L3843" s="9"/>
      <c r="M3843" s="9"/>
    </row>
    <row r="3844" spans="1:13" ht="12.75">
      <c r="A3844" s="1" t="s">
        <v>13</v>
      </c>
      <c r="B3844" s="5" t="s">
        <v>148</v>
      </c>
      <c r="C3844" s="5" t="s">
        <v>15</v>
      </c>
      <c r="D3844" s="5" t="s">
        <v>25</v>
      </c>
      <c r="E3844" s="16">
        <v>11285.46</v>
      </c>
      <c r="F3844" s="16">
        <v>9784.15</v>
      </c>
      <c r="G3844" s="8"/>
      <c r="H3844" s="9"/>
      <c r="I3844" s="9"/>
      <c r="J3844" s="17">
        <f>E3844-F3844</f>
        <v>1501.3099999999995</v>
      </c>
      <c r="K3844" s="9"/>
      <c r="L3844" s="9"/>
      <c r="M3844" s="9"/>
    </row>
    <row r="3845" spans="1:13" ht="12.75">
      <c r="A3845" s="1" t="s">
        <v>13</v>
      </c>
      <c r="B3845" s="5" t="s">
        <v>148</v>
      </c>
      <c r="C3845" s="5" t="s">
        <v>15</v>
      </c>
      <c r="D3845" s="10" t="s">
        <v>26</v>
      </c>
      <c r="E3845" s="11">
        <v>999</v>
      </c>
      <c r="F3845" s="11">
        <v>874.97</v>
      </c>
      <c r="G3845" s="8">
        <v>4300</v>
      </c>
      <c r="H3845" s="9"/>
      <c r="I3845" s="9"/>
      <c r="J3845" s="17">
        <f>E3845-F3845</f>
        <v>124.02999999999997</v>
      </c>
      <c r="K3845" s="9"/>
      <c r="L3845" s="9"/>
      <c r="M3845" s="9"/>
    </row>
    <row r="3846" spans="1:13" ht="12.75">
      <c r="A3846" s="1" t="s">
        <v>13</v>
      </c>
      <c r="B3846" s="5" t="s">
        <v>148</v>
      </c>
      <c r="C3846" s="18" t="s">
        <v>15</v>
      </c>
      <c r="D3846" s="18" t="s">
        <v>28</v>
      </c>
      <c r="E3846" s="19">
        <v>7848.72</v>
      </c>
      <c r="F3846" s="19">
        <v>6926.2</v>
      </c>
      <c r="G3846" s="8"/>
      <c r="H3846" s="9"/>
      <c r="I3846" s="9"/>
      <c r="J3846" s="17">
        <f>E3846-F3846</f>
        <v>922.5200000000004</v>
      </c>
      <c r="K3846" s="9"/>
      <c r="L3846" s="9"/>
      <c r="M3846" s="9"/>
    </row>
    <row r="3847" spans="1:13" ht="12.75">
      <c r="A3847" s="1" t="s">
        <v>13</v>
      </c>
      <c r="B3847" s="5" t="s">
        <v>148</v>
      </c>
      <c r="C3847" s="5" t="s">
        <v>15</v>
      </c>
      <c r="D3847" s="5" t="s">
        <v>54</v>
      </c>
      <c r="E3847" s="16">
        <v>4007.76</v>
      </c>
      <c r="F3847" s="16">
        <v>3427.76</v>
      </c>
      <c r="G3847" s="8"/>
      <c r="H3847" s="9"/>
      <c r="I3847" s="9"/>
      <c r="J3847" s="17">
        <f>E3847-F3847</f>
        <v>580</v>
      </c>
      <c r="K3847" s="9"/>
      <c r="L3847" s="9"/>
      <c r="M3847" s="9"/>
    </row>
    <row r="3848" spans="1:13" ht="12.75">
      <c r="A3848" s="1" t="s">
        <v>13</v>
      </c>
      <c r="B3848" s="5" t="s">
        <v>148</v>
      </c>
      <c r="C3848" s="5" t="s">
        <v>15</v>
      </c>
      <c r="D3848" s="5" t="s">
        <v>29</v>
      </c>
      <c r="E3848" s="16">
        <v>380.04</v>
      </c>
      <c r="F3848" s="16">
        <v>330.02</v>
      </c>
      <c r="G3848" s="8"/>
      <c r="H3848" s="9"/>
      <c r="I3848" s="9"/>
      <c r="J3848" s="17">
        <f>E3848-F3848</f>
        <v>50.02000000000004</v>
      </c>
      <c r="K3848" s="9"/>
      <c r="L3848" s="9"/>
      <c r="M3848" s="9"/>
    </row>
    <row r="3849" spans="1:13" ht="12.75">
      <c r="A3849" s="1" t="s">
        <v>13</v>
      </c>
      <c r="B3849" s="5" t="s">
        <v>148</v>
      </c>
      <c r="C3849" s="5" t="s">
        <v>15</v>
      </c>
      <c r="D3849" s="5" t="s">
        <v>30</v>
      </c>
      <c r="E3849" s="16">
        <v>4943.51</v>
      </c>
      <c r="F3849" s="16">
        <v>4535.37</v>
      </c>
      <c r="G3849" s="8"/>
      <c r="H3849" s="9"/>
      <c r="I3849" s="9"/>
      <c r="J3849" s="17">
        <f>E3849-F3849</f>
        <v>408.1400000000003</v>
      </c>
      <c r="K3849" s="9">
        <f>19.09*12</f>
        <v>229.07999999999998</v>
      </c>
      <c r="L3849" s="9"/>
      <c r="M3849" s="9"/>
    </row>
    <row r="3850" spans="1:13" ht="12.75">
      <c r="A3850" s="1" t="s">
        <v>13</v>
      </c>
      <c r="B3850" s="5" t="s">
        <v>148</v>
      </c>
      <c r="C3850" s="5" t="s">
        <v>15</v>
      </c>
      <c r="D3850" s="5" t="s">
        <v>31</v>
      </c>
      <c r="E3850" s="16">
        <v>90724.08</v>
      </c>
      <c r="F3850" s="16">
        <v>79201.77</v>
      </c>
      <c r="G3850" s="8"/>
      <c r="H3850" s="9"/>
      <c r="I3850" s="9"/>
      <c r="J3850" s="17">
        <f>E3850-F3850</f>
        <v>11522.309999999998</v>
      </c>
      <c r="K3850" s="9"/>
      <c r="L3850" s="9"/>
      <c r="M3850" s="9"/>
    </row>
    <row r="3851" spans="1:13" ht="12.75">
      <c r="A3851" s="1" t="s">
        <v>13</v>
      </c>
      <c r="B3851" s="5" t="s">
        <v>148</v>
      </c>
      <c r="C3851" s="5" t="s">
        <v>15</v>
      </c>
      <c r="D3851" s="5" t="s">
        <v>32</v>
      </c>
      <c r="E3851" s="16">
        <v>18965.2</v>
      </c>
      <c r="F3851" s="16">
        <v>12725.99</v>
      </c>
      <c r="G3851" s="8"/>
      <c r="H3851" s="9"/>
      <c r="I3851" s="9"/>
      <c r="J3851" s="17">
        <f>E3851-F3851</f>
        <v>6239.210000000001</v>
      </c>
      <c r="K3851" s="9"/>
      <c r="L3851" s="9"/>
      <c r="M3851" s="9"/>
    </row>
    <row r="3852" spans="1:13" ht="12.75">
      <c r="A3852" s="1" t="s">
        <v>13</v>
      </c>
      <c r="B3852" s="5" t="s">
        <v>148</v>
      </c>
      <c r="C3852" s="5" t="s">
        <v>15</v>
      </c>
      <c r="D3852" s="5" t="s">
        <v>33</v>
      </c>
      <c r="E3852" s="16">
        <v>689.7</v>
      </c>
      <c r="F3852" s="16">
        <v>602.05</v>
      </c>
      <c r="G3852" s="8"/>
      <c r="H3852" s="9"/>
      <c r="I3852" s="9"/>
      <c r="J3852" s="17">
        <f>E3852-F3852</f>
        <v>87.65000000000009</v>
      </c>
      <c r="K3852" s="9"/>
      <c r="L3852" s="9"/>
      <c r="M3852" s="9"/>
    </row>
    <row r="3853" spans="1:13" ht="12.75">
      <c r="A3853" s="1" t="s">
        <v>13</v>
      </c>
      <c r="B3853" s="5" t="s">
        <v>148</v>
      </c>
      <c r="C3853" s="5" t="s">
        <v>15</v>
      </c>
      <c r="D3853" s="5" t="s">
        <v>34</v>
      </c>
      <c r="E3853" s="16">
        <v>4373.27</v>
      </c>
      <c r="F3853" s="16">
        <v>4863.86</v>
      </c>
      <c r="G3853" s="8"/>
      <c r="H3853" s="9"/>
      <c r="I3853" s="9"/>
      <c r="J3853" s="17">
        <f>E3853-F3853</f>
        <v>-490.58999999999924</v>
      </c>
      <c r="K3853" s="9">
        <v>8668</v>
      </c>
      <c r="L3853" s="9"/>
      <c r="M3853" s="9"/>
    </row>
    <row r="3854" spans="1:13" ht="12.75">
      <c r="A3854" s="1" t="s">
        <v>13</v>
      </c>
      <c r="B3854" s="5" t="s">
        <v>148</v>
      </c>
      <c r="C3854" s="5" t="s">
        <v>15</v>
      </c>
      <c r="D3854" s="5" t="s">
        <v>35</v>
      </c>
      <c r="E3854" s="16">
        <v>7945.53</v>
      </c>
      <c r="F3854" s="16">
        <v>5175.11</v>
      </c>
      <c r="G3854" s="8"/>
      <c r="H3854" s="9"/>
      <c r="I3854" s="9"/>
      <c r="J3854" s="17">
        <f>E3854-F3854</f>
        <v>2770.42</v>
      </c>
      <c r="K3854" s="9"/>
      <c r="L3854" s="9"/>
      <c r="M3854" s="9"/>
    </row>
    <row r="3855" spans="1:13" ht="12.75">
      <c r="A3855" s="1" t="s">
        <v>13</v>
      </c>
      <c r="B3855" s="5" t="s">
        <v>148</v>
      </c>
      <c r="C3855" s="5" t="s">
        <v>15</v>
      </c>
      <c r="D3855" s="5" t="s">
        <v>36</v>
      </c>
      <c r="E3855" s="16">
        <v>0</v>
      </c>
      <c r="F3855" s="16">
        <v>512.82</v>
      </c>
      <c r="G3855" s="8"/>
      <c r="H3855" s="9"/>
      <c r="I3855" s="9"/>
      <c r="J3855" s="17">
        <f>E3855-F3855</f>
        <v>-512.82</v>
      </c>
      <c r="K3855" s="9"/>
      <c r="L3855" s="9"/>
      <c r="M3855" s="9"/>
    </row>
    <row r="3856" spans="1:13" ht="12.75">
      <c r="A3856" s="1" t="s">
        <v>13</v>
      </c>
      <c r="B3856" s="5" t="s">
        <v>148</v>
      </c>
      <c r="C3856" s="5" t="s">
        <v>15</v>
      </c>
      <c r="D3856" s="5" t="s">
        <v>37</v>
      </c>
      <c r="E3856" s="16">
        <v>161497.49</v>
      </c>
      <c r="F3856" s="16">
        <v>137082.57</v>
      </c>
      <c r="G3856" s="8"/>
      <c r="H3856" s="9"/>
      <c r="I3856" s="9"/>
      <c r="J3856" s="17">
        <f>E3856-F3856</f>
        <v>24414.919999999984</v>
      </c>
      <c r="K3856" s="9"/>
      <c r="L3856" s="9"/>
      <c r="M3856" s="9"/>
    </row>
    <row r="3857" spans="2:13" ht="12.75">
      <c r="B3857" s="5"/>
      <c r="C3857" s="5"/>
      <c r="D3857" s="10" t="s">
        <v>38</v>
      </c>
      <c r="E3857" s="11">
        <f>E3837+E3838+E3839+E3840+E3841+E3842+E3843+E3844+E3847+E3852</f>
        <v>25318.140000000003</v>
      </c>
      <c r="F3857" s="11">
        <f>F3837+F3838+F3839+F3840+F3841+F3842+F3843+F3844+F3847+F3852</f>
        <v>21936.460000000003</v>
      </c>
      <c r="G3857" s="8"/>
      <c r="H3857" s="9"/>
      <c r="I3857" s="9"/>
      <c r="J3857" s="17">
        <f>E3857-F3857</f>
        <v>3381.6800000000003</v>
      </c>
      <c r="K3857" s="9"/>
      <c r="L3857" s="9"/>
      <c r="M3857" s="9"/>
    </row>
    <row r="3858" spans="2:13" ht="12.75">
      <c r="B3858" s="5"/>
      <c r="C3858" s="5"/>
      <c r="D3858" s="10" t="s">
        <v>51</v>
      </c>
      <c r="E3858" s="11">
        <f>E3857+E3846+E3845</f>
        <v>34165.86</v>
      </c>
      <c r="F3858" s="11">
        <f>F3857+F3846+F3845</f>
        <v>29737.630000000005</v>
      </c>
      <c r="G3858" s="8"/>
      <c r="H3858" s="9"/>
      <c r="I3858" s="9"/>
      <c r="J3858" s="17">
        <f>E3858-F3858</f>
        <v>4428.229999999996</v>
      </c>
      <c r="K3858" s="9"/>
      <c r="L3858" s="9"/>
      <c r="M3858" s="9"/>
    </row>
    <row r="3859" spans="1:13" ht="12.75">
      <c r="A3859" s="1" t="s">
        <v>13</v>
      </c>
      <c r="B3859" s="5" t="s">
        <v>148</v>
      </c>
      <c r="C3859" s="5" t="s">
        <v>80</v>
      </c>
      <c r="D3859" s="5" t="s">
        <v>16</v>
      </c>
      <c r="E3859" s="16">
        <v>1788.54</v>
      </c>
      <c r="F3859" s="16">
        <v>516.71</v>
      </c>
      <c r="G3859" s="8"/>
      <c r="H3859" s="9"/>
      <c r="I3859" s="9"/>
      <c r="J3859" s="17">
        <f>E3859-F3859</f>
        <v>1271.83</v>
      </c>
      <c r="K3859" s="9"/>
      <c r="L3859" s="9"/>
      <c r="M3859" s="9"/>
    </row>
    <row r="3860" spans="1:13" ht="12.75">
      <c r="A3860" s="1" t="s">
        <v>13</v>
      </c>
      <c r="B3860" s="5" t="s">
        <v>148</v>
      </c>
      <c r="C3860" s="5" t="s">
        <v>80</v>
      </c>
      <c r="D3860" s="5" t="s">
        <v>50</v>
      </c>
      <c r="E3860" s="16">
        <v>40.14</v>
      </c>
      <c r="F3860" s="16">
        <v>15.85</v>
      </c>
      <c r="G3860" s="8"/>
      <c r="H3860" s="9"/>
      <c r="I3860" s="9"/>
      <c r="J3860" s="17">
        <f>E3860-F3860</f>
        <v>24.29</v>
      </c>
      <c r="K3860" s="9"/>
      <c r="L3860" s="9"/>
      <c r="M3860" s="9"/>
    </row>
    <row r="3861" spans="1:13" ht="12.75">
      <c r="A3861" s="1" t="s">
        <v>13</v>
      </c>
      <c r="B3861" s="5" t="s">
        <v>148</v>
      </c>
      <c r="C3861" s="5" t="s">
        <v>80</v>
      </c>
      <c r="D3861" s="5" t="s">
        <v>19</v>
      </c>
      <c r="E3861" s="16">
        <v>245.58</v>
      </c>
      <c r="F3861" s="16">
        <v>73.52</v>
      </c>
      <c r="G3861" s="8"/>
      <c r="H3861" s="9"/>
      <c r="I3861" s="9"/>
      <c r="J3861" s="17">
        <f>E3861-F3861</f>
        <v>172.06</v>
      </c>
      <c r="K3861" s="9"/>
      <c r="L3861" s="9"/>
      <c r="M3861" s="9"/>
    </row>
    <row r="3862" spans="1:13" ht="12.75">
      <c r="A3862" s="1" t="s">
        <v>13</v>
      </c>
      <c r="B3862" s="5" t="s">
        <v>148</v>
      </c>
      <c r="C3862" s="5" t="s">
        <v>80</v>
      </c>
      <c r="D3862" s="5" t="s">
        <v>22</v>
      </c>
      <c r="E3862" s="16">
        <v>245.52</v>
      </c>
      <c r="F3862" s="16">
        <v>69.5</v>
      </c>
      <c r="G3862" s="8"/>
      <c r="H3862" s="9"/>
      <c r="I3862" s="9"/>
      <c r="J3862" s="17">
        <f>E3862-F3862</f>
        <v>176.02</v>
      </c>
      <c r="K3862" s="9"/>
      <c r="L3862" s="9"/>
      <c r="M3862" s="9"/>
    </row>
    <row r="3863" spans="1:13" ht="12.75">
      <c r="A3863" s="1" t="s">
        <v>13</v>
      </c>
      <c r="B3863" s="5" t="s">
        <v>148</v>
      </c>
      <c r="C3863" s="5" t="s">
        <v>80</v>
      </c>
      <c r="D3863" s="5" t="s">
        <v>68</v>
      </c>
      <c r="E3863" s="16">
        <v>170.4</v>
      </c>
      <c r="F3863" s="16">
        <v>50.53</v>
      </c>
      <c r="G3863" s="8"/>
      <c r="H3863" s="9"/>
      <c r="I3863" s="9"/>
      <c r="J3863" s="17">
        <f>E3863-F3863</f>
        <v>119.87</v>
      </c>
      <c r="K3863" s="9"/>
      <c r="L3863" s="9"/>
      <c r="M3863" s="9"/>
    </row>
    <row r="3864" spans="1:13" ht="12.75">
      <c r="A3864" s="1" t="s">
        <v>13</v>
      </c>
      <c r="B3864" s="5" t="s">
        <v>148</v>
      </c>
      <c r="C3864" s="5" t="s">
        <v>80</v>
      </c>
      <c r="D3864" s="5" t="s">
        <v>24</v>
      </c>
      <c r="E3864" s="16">
        <v>5.04</v>
      </c>
      <c r="F3864" s="16">
        <v>2.15</v>
      </c>
      <c r="G3864" s="8"/>
      <c r="H3864" s="9"/>
      <c r="I3864" s="9"/>
      <c r="J3864" s="17">
        <f>E3864-F3864</f>
        <v>2.89</v>
      </c>
      <c r="K3864" s="9"/>
      <c r="L3864" s="9"/>
      <c r="M3864" s="9"/>
    </row>
    <row r="3865" spans="1:13" ht="12.75">
      <c r="A3865" s="1" t="s">
        <v>13</v>
      </c>
      <c r="B3865" s="5" t="s">
        <v>148</v>
      </c>
      <c r="C3865" s="5" t="s">
        <v>80</v>
      </c>
      <c r="D3865" s="5" t="s">
        <v>25</v>
      </c>
      <c r="E3865" s="16">
        <v>4754.52</v>
      </c>
      <c r="F3865" s="16">
        <v>1375.34</v>
      </c>
      <c r="G3865" s="8"/>
      <c r="H3865" s="9"/>
      <c r="I3865" s="9"/>
      <c r="J3865" s="17">
        <f>E3865-F3865</f>
        <v>3379.1800000000003</v>
      </c>
      <c r="K3865" s="9"/>
      <c r="L3865" s="9"/>
      <c r="M3865" s="9"/>
    </row>
    <row r="3866" spans="1:13" ht="12.75">
      <c r="A3866" s="1" t="s">
        <v>13</v>
      </c>
      <c r="B3866" s="5" t="s">
        <v>148</v>
      </c>
      <c r="C3866" s="5" t="s">
        <v>80</v>
      </c>
      <c r="D3866" s="10" t="s">
        <v>26</v>
      </c>
      <c r="E3866" s="11">
        <v>1818.66</v>
      </c>
      <c r="F3866" s="11">
        <v>532.14</v>
      </c>
      <c r="G3866" s="8">
        <v>1200</v>
      </c>
      <c r="H3866" s="9"/>
      <c r="I3866" s="9"/>
      <c r="J3866" s="17">
        <f>E3866-F3866</f>
        <v>1286.52</v>
      </c>
      <c r="K3866" s="9"/>
      <c r="L3866" s="9"/>
      <c r="M3866" s="9"/>
    </row>
    <row r="3867" spans="1:13" ht="12.75">
      <c r="A3867" s="1" t="s">
        <v>13</v>
      </c>
      <c r="B3867" s="5" t="s">
        <v>148</v>
      </c>
      <c r="C3867" s="18" t="s">
        <v>80</v>
      </c>
      <c r="D3867" s="18" t="s">
        <v>28</v>
      </c>
      <c r="E3867" s="19">
        <v>3306.6</v>
      </c>
      <c r="F3867" s="19">
        <v>980.64</v>
      </c>
      <c r="G3867" s="8"/>
      <c r="H3867" s="9"/>
      <c r="I3867" s="9"/>
      <c r="J3867" s="17">
        <f>E3867-F3867</f>
        <v>2325.96</v>
      </c>
      <c r="K3867" s="9"/>
      <c r="L3867" s="9"/>
      <c r="M3867" s="9"/>
    </row>
    <row r="3868" spans="1:13" ht="12.75">
      <c r="A3868" s="1" t="s">
        <v>13</v>
      </c>
      <c r="B3868" s="5" t="s">
        <v>148</v>
      </c>
      <c r="C3868" s="5" t="s">
        <v>80</v>
      </c>
      <c r="D3868" s="5" t="s">
        <v>54</v>
      </c>
      <c r="E3868" s="16">
        <v>1688.46</v>
      </c>
      <c r="F3868" s="16">
        <v>479.06</v>
      </c>
      <c r="G3868" s="8"/>
      <c r="H3868" s="9"/>
      <c r="I3868" s="9"/>
      <c r="J3868" s="17">
        <f>E3868-F3868</f>
        <v>1209.4</v>
      </c>
      <c r="K3868" s="9"/>
      <c r="L3868" s="9"/>
      <c r="M3868" s="9"/>
    </row>
    <row r="3869" spans="1:13" ht="12.75">
      <c r="A3869" s="1" t="s">
        <v>13</v>
      </c>
      <c r="B3869" s="5" t="s">
        <v>148</v>
      </c>
      <c r="C3869" s="5" t="s">
        <v>80</v>
      </c>
      <c r="D3869" s="5" t="s">
        <v>32</v>
      </c>
      <c r="E3869" s="16">
        <v>0</v>
      </c>
      <c r="F3869" s="16">
        <v>0</v>
      </c>
      <c r="G3869" s="8"/>
      <c r="H3869" s="9"/>
      <c r="I3869" s="9"/>
      <c r="J3869" s="17">
        <f>E3869-F3869</f>
        <v>0</v>
      </c>
      <c r="K3869" s="9"/>
      <c r="L3869" s="9"/>
      <c r="M3869" s="9"/>
    </row>
    <row r="3870" spans="1:13" ht="12.75">
      <c r="A3870" s="1" t="s">
        <v>13</v>
      </c>
      <c r="B3870" s="5" t="s">
        <v>148</v>
      </c>
      <c r="C3870" s="5" t="s">
        <v>80</v>
      </c>
      <c r="D3870" s="5" t="s">
        <v>33</v>
      </c>
      <c r="E3870" s="16">
        <v>290.58</v>
      </c>
      <c r="F3870" s="16">
        <v>84.9</v>
      </c>
      <c r="G3870" s="8"/>
      <c r="H3870" s="9"/>
      <c r="I3870" s="9"/>
      <c r="J3870" s="17">
        <f>E3870-F3870</f>
        <v>205.67999999999998</v>
      </c>
      <c r="K3870" s="9"/>
      <c r="L3870" s="9"/>
      <c r="M3870" s="9"/>
    </row>
    <row r="3871" spans="1:13" ht="12.75">
      <c r="A3871" s="1" t="s">
        <v>13</v>
      </c>
      <c r="B3871" s="5" t="s">
        <v>148</v>
      </c>
      <c r="C3871" s="5" t="s">
        <v>80</v>
      </c>
      <c r="D3871" s="5" t="s">
        <v>34</v>
      </c>
      <c r="E3871" s="16">
        <v>7094.84</v>
      </c>
      <c r="F3871" s="16">
        <v>2729.02</v>
      </c>
      <c r="G3871" s="8"/>
      <c r="H3871" s="9"/>
      <c r="I3871" s="9"/>
      <c r="J3871" s="17">
        <f>E3871-F3871</f>
        <v>4365.82</v>
      </c>
      <c r="K3871" s="9">
        <v>8783</v>
      </c>
      <c r="L3871" s="9"/>
      <c r="M3871" s="9"/>
    </row>
    <row r="3872" spans="1:13" ht="12.75">
      <c r="A3872" s="1" t="s">
        <v>13</v>
      </c>
      <c r="B3872" s="5" t="s">
        <v>148</v>
      </c>
      <c r="C3872" s="5" t="s">
        <v>80</v>
      </c>
      <c r="D3872" s="5" t="s">
        <v>35</v>
      </c>
      <c r="E3872" s="16">
        <v>594</v>
      </c>
      <c r="F3872" s="16">
        <v>0</v>
      </c>
      <c r="G3872" s="8"/>
      <c r="H3872" s="9"/>
      <c r="I3872" s="9"/>
      <c r="J3872" s="17">
        <f>E3872-F3872</f>
        <v>594</v>
      </c>
      <c r="K3872" s="9"/>
      <c r="L3872" s="9"/>
      <c r="M3872" s="9"/>
    </row>
    <row r="3873" spans="1:13" ht="12.75">
      <c r="A3873" s="1" t="s">
        <v>13</v>
      </c>
      <c r="B3873" s="5" t="s">
        <v>148</v>
      </c>
      <c r="C3873" s="5" t="s">
        <v>80</v>
      </c>
      <c r="D3873" s="5" t="s">
        <v>36</v>
      </c>
      <c r="E3873" s="16">
        <v>0</v>
      </c>
      <c r="F3873" s="16">
        <v>271.72</v>
      </c>
      <c r="G3873" s="8"/>
      <c r="H3873" s="9"/>
      <c r="I3873" s="9"/>
      <c r="J3873" s="17">
        <f>E3873-F3873</f>
        <v>-271.72</v>
      </c>
      <c r="K3873" s="9"/>
      <c r="L3873" s="9"/>
      <c r="M3873" s="9"/>
    </row>
    <row r="3874" spans="1:13" ht="12.75">
      <c r="A3874" s="1" t="s">
        <v>13</v>
      </c>
      <c r="B3874" s="5" t="s">
        <v>148</v>
      </c>
      <c r="C3874" s="5" t="s">
        <v>80</v>
      </c>
      <c r="D3874" s="5" t="s">
        <v>37</v>
      </c>
      <c r="E3874" s="16">
        <v>22042.88</v>
      </c>
      <c r="F3874" s="16">
        <v>7181.08</v>
      </c>
      <c r="G3874" s="8"/>
      <c r="H3874" s="9"/>
      <c r="I3874" s="9"/>
      <c r="J3874" s="17">
        <f>E3874-F3874</f>
        <v>14861.800000000001</v>
      </c>
      <c r="K3874" s="9"/>
      <c r="L3874" s="9"/>
      <c r="M3874" s="9"/>
    </row>
    <row r="3875" spans="2:13" ht="12.75">
      <c r="B3875" s="5"/>
      <c r="C3875" s="5"/>
      <c r="D3875" s="10" t="s">
        <v>38</v>
      </c>
      <c r="E3875" s="11">
        <f>E3859+E3860+E3861+E3862+E3863+E3864+E3865+E3868+E3870</f>
        <v>9228.78</v>
      </c>
      <c r="F3875" s="11">
        <f>F3859+F3860+F3861+F3862+F3863+F3864+F3865+F3868+F3870</f>
        <v>2667.56</v>
      </c>
      <c r="G3875" s="8"/>
      <c r="H3875" s="9"/>
      <c r="I3875" s="9"/>
      <c r="J3875" s="17">
        <f>E3875-F3875</f>
        <v>6561.220000000001</v>
      </c>
      <c r="K3875" s="9"/>
      <c r="L3875" s="9"/>
      <c r="M3875" s="9"/>
    </row>
    <row r="3876" spans="2:13" ht="12.75">
      <c r="B3876" s="5"/>
      <c r="C3876" s="5"/>
      <c r="D3876" s="10" t="s">
        <v>51</v>
      </c>
      <c r="E3876" s="11">
        <f>E3875+E3867+E3866</f>
        <v>14354.04</v>
      </c>
      <c r="F3876" s="11">
        <f>F3875+F3867+F3866</f>
        <v>4180.34</v>
      </c>
      <c r="G3876" s="8"/>
      <c r="H3876" s="9"/>
      <c r="I3876" s="9"/>
      <c r="J3876" s="17">
        <f>E3876-F3876</f>
        <v>10173.7</v>
      </c>
      <c r="K3876" s="9"/>
      <c r="L3876" s="9"/>
      <c r="M3876" s="9"/>
    </row>
    <row r="3877" spans="1:13" ht="12.75">
      <c r="A3877" s="1" t="s">
        <v>13</v>
      </c>
      <c r="B3877" s="5" t="s">
        <v>148</v>
      </c>
      <c r="C3877" s="5" t="s">
        <v>83</v>
      </c>
      <c r="D3877" s="5" t="s">
        <v>16</v>
      </c>
      <c r="E3877" s="16">
        <v>44416.62</v>
      </c>
      <c r="F3877" s="16">
        <v>41956.9</v>
      </c>
      <c r="G3877" s="8"/>
      <c r="H3877" s="9"/>
      <c r="I3877" s="9"/>
      <c r="J3877" s="17">
        <f>E3877-F3877</f>
        <v>2459.720000000001</v>
      </c>
      <c r="K3877" s="9"/>
      <c r="L3877" s="9"/>
      <c r="M3877" s="9"/>
    </row>
    <row r="3878" spans="1:13" ht="12.75">
      <c r="A3878" s="1" t="s">
        <v>13</v>
      </c>
      <c r="B3878" s="5" t="s">
        <v>148</v>
      </c>
      <c r="C3878" s="5" t="s">
        <v>83</v>
      </c>
      <c r="D3878" s="5" t="s">
        <v>50</v>
      </c>
      <c r="E3878" s="16">
        <v>249.24</v>
      </c>
      <c r="F3878" s="16">
        <v>238.27</v>
      </c>
      <c r="G3878" s="8"/>
      <c r="H3878" s="9"/>
      <c r="I3878" s="9"/>
      <c r="J3878" s="17">
        <f>E3878-F3878</f>
        <v>10.969999999999999</v>
      </c>
      <c r="K3878" s="9"/>
      <c r="L3878" s="9"/>
      <c r="M3878" s="9"/>
    </row>
    <row r="3879" spans="1:13" ht="12.75">
      <c r="A3879" s="1" t="s">
        <v>13</v>
      </c>
      <c r="B3879" s="5" t="s">
        <v>148</v>
      </c>
      <c r="C3879" s="5" t="s">
        <v>83</v>
      </c>
      <c r="D3879" s="5" t="s">
        <v>17</v>
      </c>
      <c r="E3879" s="16">
        <v>12317.04</v>
      </c>
      <c r="F3879" s="16">
        <v>11654.66</v>
      </c>
      <c r="G3879" s="8"/>
      <c r="H3879" s="9"/>
      <c r="I3879" s="9"/>
      <c r="J3879" s="17">
        <f>E3879-F3879</f>
        <v>662.380000000001</v>
      </c>
      <c r="K3879" s="9"/>
      <c r="L3879" s="9"/>
      <c r="M3879" s="9"/>
    </row>
    <row r="3880" spans="1:13" ht="12.75">
      <c r="A3880" s="1" t="s">
        <v>13</v>
      </c>
      <c r="B3880" s="5" t="s">
        <v>148</v>
      </c>
      <c r="C3880" s="5" t="s">
        <v>83</v>
      </c>
      <c r="D3880" s="5" t="s">
        <v>18</v>
      </c>
      <c r="E3880" s="16">
        <v>12068.4</v>
      </c>
      <c r="F3880" s="16">
        <v>11464.81</v>
      </c>
      <c r="G3880" s="8"/>
      <c r="H3880" s="9"/>
      <c r="I3880" s="9"/>
      <c r="J3880" s="17">
        <f>E3880-F3880</f>
        <v>603.5900000000001</v>
      </c>
      <c r="K3880" s="9"/>
      <c r="L3880" s="9"/>
      <c r="M3880" s="9"/>
    </row>
    <row r="3881" spans="1:13" ht="12.75">
      <c r="A3881" s="1" t="s">
        <v>13</v>
      </c>
      <c r="B3881" s="5" t="s">
        <v>148</v>
      </c>
      <c r="C3881" s="5" t="s">
        <v>83</v>
      </c>
      <c r="D3881" s="5" t="s">
        <v>19</v>
      </c>
      <c r="E3881" s="16">
        <v>6096.9</v>
      </c>
      <c r="F3881" s="16">
        <v>5852.34</v>
      </c>
      <c r="G3881" s="8"/>
      <c r="H3881" s="9"/>
      <c r="I3881" s="9"/>
      <c r="J3881" s="17">
        <f>E3881-F3881</f>
        <v>244.5599999999995</v>
      </c>
      <c r="K3881" s="9"/>
      <c r="L3881" s="9"/>
      <c r="M3881" s="9"/>
    </row>
    <row r="3882" spans="1:13" ht="12.75">
      <c r="A3882" s="1" t="s">
        <v>13</v>
      </c>
      <c r="B3882" s="5" t="s">
        <v>148</v>
      </c>
      <c r="C3882" s="5" t="s">
        <v>83</v>
      </c>
      <c r="D3882" s="5" t="s">
        <v>42</v>
      </c>
      <c r="E3882" s="16">
        <v>160063.2</v>
      </c>
      <c r="F3882" s="16">
        <v>142250.19</v>
      </c>
      <c r="G3882" s="8"/>
      <c r="H3882" s="9"/>
      <c r="I3882" s="9"/>
      <c r="J3882" s="17">
        <f>E3882-F3882</f>
        <v>17813.01000000001</v>
      </c>
      <c r="K3882" s="9">
        <f>118.51*12</f>
        <v>1422.1200000000001</v>
      </c>
      <c r="L3882" s="9"/>
      <c r="M3882" s="9"/>
    </row>
    <row r="3883" spans="1:13" ht="12.75">
      <c r="A3883" s="1" t="s">
        <v>13</v>
      </c>
      <c r="B3883" s="5" t="s">
        <v>148</v>
      </c>
      <c r="C3883" s="5" t="s">
        <v>83</v>
      </c>
      <c r="D3883" s="5" t="s">
        <v>43</v>
      </c>
      <c r="E3883" s="16">
        <v>1623.6</v>
      </c>
      <c r="F3883" s="16">
        <v>1535.76</v>
      </c>
      <c r="G3883" s="8"/>
      <c r="H3883" s="9"/>
      <c r="I3883" s="9"/>
      <c r="J3883" s="17">
        <f>E3883-F3883</f>
        <v>87.83999999999992</v>
      </c>
      <c r="K3883" s="9"/>
      <c r="L3883" s="9"/>
      <c r="M3883" s="9"/>
    </row>
    <row r="3884" spans="1:13" ht="12.75">
      <c r="A3884" s="1" t="s">
        <v>13</v>
      </c>
      <c r="B3884" s="5" t="s">
        <v>148</v>
      </c>
      <c r="C3884" s="5" t="s">
        <v>83</v>
      </c>
      <c r="D3884" s="5" t="s">
        <v>20</v>
      </c>
      <c r="E3884" s="16">
        <v>1369.26</v>
      </c>
      <c r="F3884" s="16">
        <v>1285.11</v>
      </c>
      <c r="G3884" s="8"/>
      <c r="H3884" s="9"/>
      <c r="I3884" s="9"/>
      <c r="J3884" s="17">
        <f>E3884-F3884</f>
        <v>84.15000000000009</v>
      </c>
      <c r="K3884" s="9"/>
      <c r="L3884" s="9"/>
      <c r="M3884" s="9"/>
    </row>
    <row r="3885" spans="1:13" ht="12.75">
      <c r="A3885" s="1" t="s">
        <v>13</v>
      </c>
      <c r="B3885" s="5" t="s">
        <v>148</v>
      </c>
      <c r="C3885" s="5" t="s">
        <v>83</v>
      </c>
      <c r="D3885" s="5" t="s">
        <v>21</v>
      </c>
      <c r="E3885" s="16">
        <v>86976.12</v>
      </c>
      <c r="F3885" s="16">
        <v>77257.22</v>
      </c>
      <c r="G3885" s="8"/>
      <c r="H3885" s="9"/>
      <c r="I3885" s="9"/>
      <c r="J3885" s="17">
        <f>E3885-F3885</f>
        <v>9718.899999999994</v>
      </c>
      <c r="K3885" s="9">
        <f>K3895</f>
        <v>2504.7599999999998</v>
      </c>
      <c r="L3885" s="9"/>
      <c r="M3885" s="9"/>
    </row>
    <row r="3886" spans="1:13" ht="12.75">
      <c r="A3886" s="1" t="s">
        <v>13</v>
      </c>
      <c r="B3886" s="5" t="s">
        <v>148</v>
      </c>
      <c r="C3886" s="5" t="s">
        <v>83</v>
      </c>
      <c r="D3886" s="5" t="s">
        <v>44</v>
      </c>
      <c r="E3886" s="16">
        <v>54340.05</v>
      </c>
      <c r="F3886" s="16">
        <v>48304.81</v>
      </c>
      <c r="G3886" s="8"/>
      <c r="H3886" s="9"/>
      <c r="I3886" s="9"/>
      <c r="J3886" s="17">
        <f>E3886-F3886</f>
        <v>6035.240000000005</v>
      </c>
      <c r="K3886" s="9">
        <f>K3882</f>
        <v>1422.1200000000001</v>
      </c>
      <c r="L3886" s="9">
        <f>K3885+K3886</f>
        <v>3926.88</v>
      </c>
      <c r="M3886" s="9"/>
    </row>
    <row r="3887" spans="1:13" ht="12.75">
      <c r="A3887" s="1" t="s">
        <v>13</v>
      </c>
      <c r="B3887" s="5" t="s">
        <v>148</v>
      </c>
      <c r="C3887" s="5" t="s">
        <v>83</v>
      </c>
      <c r="D3887" s="5" t="s">
        <v>22</v>
      </c>
      <c r="E3887" s="16">
        <v>6096.24</v>
      </c>
      <c r="F3887" s="16">
        <v>5707.92</v>
      </c>
      <c r="G3887" s="8"/>
      <c r="H3887" s="9"/>
      <c r="I3887" s="9"/>
      <c r="J3887" s="17">
        <f>E3887-F3887</f>
        <v>388.3199999999997</v>
      </c>
      <c r="K3887" s="9"/>
      <c r="L3887" s="9"/>
      <c r="M3887" s="9"/>
    </row>
    <row r="3888" spans="1:13" ht="12.75">
      <c r="A3888" s="1" t="s">
        <v>13</v>
      </c>
      <c r="B3888" s="5" t="s">
        <v>148</v>
      </c>
      <c r="C3888" s="5" t="s">
        <v>83</v>
      </c>
      <c r="D3888" s="5" t="s">
        <v>23</v>
      </c>
      <c r="E3888" s="16">
        <v>26874.66</v>
      </c>
      <c r="F3888" s="16">
        <v>25546.95</v>
      </c>
      <c r="G3888" s="8"/>
      <c r="H3888" s="9"/>
      <c r="I3888" s="9"/>
      <c r="J3888" s="17">
        <f>E3888-F3888</f>
        <v>1327.7099999999991</v>
      </c>
      <c r="K3888" s="9"/>
      <c r="L3888" s="9"/>
      <c r="M3888" s="9"/>
    </row>
    <row r="3889" spans="1:13" ht="12.75">
      <c r="A3889" s="1" t="s">
        <v>13</v>
      </c>
      <c r="B3889" s="5" t="s">
        <v>148</v>
      </c>
      <c r="C3889" s="5" t="s">
        <v>83</v>
      </c>
      <c r="D3889" s="5" t="s">
        <v>24</v>
      </c>
      <c r="E3889" s="16">
        <v>124.62</v>
      </c>
      <c r="F3889" s="16">
        <v>143.08</v>
      </c>
      <c r="G3889" s="8"/>
      <c r="H3889" s="9"/>
      <c r="I3889" s="9"/>
      <c r="J3889" s="17">
        <f>E3889-F3889</f>
        <v>-18.460000000000008</v>
      </c>
      <c r="K3889" s="9"/>
      <c r="L3889" s="9"/>
      <c r="M3889" s="9"/>
    </row>
    <row r="3890" spans="1:13" ht="12.75">
      <c r="A3890" s="1" t="s">
        <v>13</v>
      </c>
      <c r="B3890" s="5" t="s">
        <v>148</v>
      </c>
      <c r="C3890" s="5" t="s">
        <v>83</v>
      </c>
      <c r="D3890" s="5" t="s">
        <v>25</v>
      </c>
      <c r="E3890" s="16">
        <v>118071.18</v>
      </c>
      <c r="F3890" s="16">
        <v>111599.95</v>
      </c>
      <c r="G3890" s="8"/>
      <c r="H3890" s="9"/>
      <c r="I3890" s="9"/>
      <c r="J3890" s="17">
        <f>E3890-F3890</f>
        <v>6471.229999999996</v>
      </c>
      <c r="K3890" s="9"/>
      <c r="L3890" s="9"/>
      <c r="M3890" s="9"/>
    </row>
    <row r="3891" spans="1:13" ht="12.75">
      <c r="A3891" s="1" t="s">
        <v>13</v>
      </c>
      <c r="B3891" s="5" t="s">
        <v>148</v>
      </c>
      <c r="C3891" s="5" t="s">
        <v>83</v>
      </c>
      <c r="D3891" s="10" t="s">
        <v>26</v>
      </c>
      <c r="E3891" s="11">
        <v>106376.28</v>
      </c>
      <c r="F3891" s="11">
        <v>101090.66</v>
      </c>
      <c r="G3891" s="8">
        <v>111700</v>
      </c>
      <c r="H3891" s="9"/>
      <c r="I3891" s="9"/>
      <c r="J3891" s="17">
        <f>E3891-F3891</f>
        <v>5285.619999999995</v>
      </c>
      <c r="K3891" s="9"/>
      <c r="L3891" s="9"/>
      <c r="M3891" s="9"/>
    </row>
    <row r="3892" spans="1:13" ht="12.75">
      <c r="A3892" s="1" t="s">
        <v>13</v>
      </c>
      <c r="B3892" s="5" t="s">
        <v>148</v>
      </c>
      <c r="C3892" s="18" t="s">
        <v>83</v>
      </c>
      <c r="D3892" s="18" t="s">
        <v>28</v>
      </c>
      <c r="E3892" s="19">
        <v>82114.56</v>
      </c>
      <c r="F3892" s="19">
        <v>78496.22</v>
      </c>
      <c r="G3892" s="8"/>
      <c r="H3892" s="9"/>
      <c r="I3892" s="9"/>
      <c r="J3892" s="17">
        <f>E3892-F3892</f>
        <v>3618.3399999999965</v>
      </c>
      <c r="K3892" s="9"/>
      <c r="L3892" s="9"/>
      <c r="M3892" s="9"/>
    </row>
    <row r="3893" spans="1:13" ht="12.75">
      <c r="A3893" s="1" t="s">
        <v>13</v>
      </c>
      <c r="B3893" s="5" t="s">
        <v>148</v>
      </c>
      <c r="C3893" s="5" t="s">
        <v>83</v>
      </c>
      <c r="D3893" s="5" t="s">
        <v>54</v>
      </c>
      <c r="E3893" s="16">
        <v>41928.6</v>
      </c>
      <c r="F3893" s="16">
        <v>39291.11</v>
      </c>
      <c r="G3893" s="8"/>
      <c r="H3893" s="9"/>
      <c r="I3893" s="9"/>
      <c r="J3893" s="17">
        <f>E3893-F3893</f>
        <v>2637.489999999998</v>
      </c>
      <c r="K3893" s="9"/>
      <c r="L3893" s="9"/>
      <c r="M3893" s="9"/>
    </row>
    <row r="3894" spans="1:13" ht="12.75">
      <c r="A3894" s="1" t="s">
        <v>13</v>
      </c>
      <c r="B3894" s="5" t="s">
        <v>148</v>
      </c>
      <c r="C3894" s="5" t="s">
        <v>83</v>
      </c>
      <c r="D3894" s="5" t="s">
        <v>29</v>
      </c>
      <c r="E3894" s="16">
        <v>697.62</v>
      </c>
      <c r="F3894" s="16">
        <v>660.21</v>
      </c>
      <c r="G3894" s="8"/>
      <c r="H3894" s="9"/>
      <c r="I3894" s="9"/>
      <c r="J3894" s="17">
        <f>E3894-F3894</f>
        <v>37.40999999999997</v>
      </c>
      <c r="K3894" s="9"/>
      <c r="L3894" s="9"/>
      <c r="M3894" s="9"/>
    </row>
    <row r="3895" spans="1:13" ht="12.75">
      <c r="A3895" s="1" t="s">
        <v>13</v>
      </c>
      <c r="B3895" s="5" t="s">
        <v>148</v>
      </c>
      <c r="C3895" s="5" t="s">
        <v>83</v>
      </c>
      <c r="D3895" s="5" t="s">
        <v>30</v>
      </c>
      <c r="E3895" s="16">
        <v>51370.95</v>
      </c>
      <c r="F3895" s="16">
        <v>45636.48</v>
      </c>
      <c r="G3895" s="8"/>
      <c r="H3895" s="9"/>
      <c r="I3895" s="9"/>
      <c r="J3895" s="17">
        <f>E3895-F3895</f>
        <v>5734.469999999994</v>
      </c>
      <c r="K3895" s="9">
        <f>208.73*12</f>
        <v>2504.7599999999998</v>
      </c>
      <c r="L3895" s="9"/>
      <c r="M3895" s="9"/>
    </row>
    <row r="3896" spans="1:13" ht="12.75">
      <c r="A3896" s="1" t="s">
        <v>13</v>
      </c>
      <c r="B3896" s="5" t="s">
        <v>148</v>
      </c>
      <c r="C3896" s="5" t="s">
        <v>83</v>
      </c>
      <c r="D3896" s="5" t="s">
        <v>31</v>
      </c>
      <c r="E3896" s="16">
        <v>949169.58</v>
      </c>
      <c r="F3896" s="16">
        <v>901133.5</v>
      </c>
      <c r="G3896" s="8"/>
      <c r="H3896" s="9"/>
      <c r="I3896" s="9"/>
      <c r="J3896" s="17">
        <f>E3896-F3896</f>
        <v>48036.07999999996</v>
      </c>
      <c r="K3896" s="9"/>
      <c r="L3896" s="9"/>
      <c r="M3896" s="9"/>
    </row>
    <row r="3897" spans="1:13" ht="12.75">
      <c r="A3897" s="1" t="s">
        <v>13</v>
      </c>
      <c r="B3897" s="5" t="s">
        <v>148</v>
      </c>
      <c r="C3897" s="5" t="s">
        <v>83</v>
      </c>
      <c r="D3897" s="5" t="s">
        <v>32</v>
      </c>
      <c r="E3897" s="16">
        <v>157592.24</v>
      </c>
      <c r="F3897" s="16">
        <v>152532.34</v>
      </c>
      <c r="G3897" s="8"/>
      <c r="H3897" s="9"/>
      <c r="I3897" s="9"/>
      <c r="J3897" s="17">
        <f>E3897-F3897</f>
        <v>5059.899999999994</v>
      </c>
      <c r="K3897" s="9"/>
      <c r="L3897" s="9"/>
      <c r="M3897" s="9"/>
    </row>
    <row r="3898" spans="1:13" ht="12.75">
      <c r="A3898" s="1" t="s">
        <v>13</v>
      </c>
      <c r="B3898" s="5" t="s">
        <v>148</v>
      </c>
      <c r="C3898" s="5" t="s">
        <v>83</v>
      </c>
      <c r="D3898" s="5" t="s">
        <v>33</v>
      </c>
      <c r="E3898" s="16">
        <v>7216.32</v>
      </c>
      <c r="F3898" s="16">
        <v>6850.51</v>
      </c>
      <c r="G3898" s="8"/>
      <c r="H3898" s="9"/>
      <c r="I3898" s="9"/>
      <c r="J3898" s="17">
        <f>E3898-F3898</f>
        <v>365.8099999999995</v>
      </c>
      <c r="K3898" s="9"/>
      <c r="L3898" s="9"/>
      <c r="M3898" s="9"/>
    </row>
    <row r="3899" spans="1:13" ht="12.75">
      <c r="A3899" s="1" t="s">
        <v>13</v>
      </c>
      <c r="B3899" s="5" t="s">
        <v>148</v>
      </c>
      <c r="C3899" s="5" t="s">
        <v>83</v>
      </c>
      <c r="D3899" s="5" t="s">
        <v>34</v>
      </c>
      <c r="E3899" s="16">
        <v>13318.78</v>
      </c>
      <c r="F3899" s="16">
        <v>12167.31</v>
      </c>
      <c r="G3899" s="8"/>
      <c r="H3899" s="9"/>
      <c r="I3899" s="9"/>
      <c r="J3899" s="17">
        <f>E3899-F3899</f>
        <v>1151.4700000000012</v>
      </c>
      <c r="K3899" s="9">
        <v>95197</v>
      </c>
      <c r="L3899" s="9"/>
      <c r="M3899" s="9"/>
    </row>
    <row r="3900" spans="1:13" ht="12.75">
      <c r="A3900" s="1" t="s">
        <v>13</v>
      </c>
      <c r="B3900" s="5" t="s">
        <v>148</v>
      </c>
      <c r="C3900" s="5" t="s">
        <v>83</v>
      </c>
      <c r="D3900" s="5" t="s">
        <v>35</v>
      </c>
      <c r="E3900" s="16">
        <v>32454.33</v>
      </c>
      <c r="F3900" s="16">
        <v>31163.77</v>
      </c>
      <c r="G3900" s="8"/>
      <c r="H3900" s="9"/>
      <c r="I3900" s="9"/>
      <c r="J3900" s="17">
        <f>E3900-F3900</f>
        <v>1290.5600000000013</v>
      </c>
      <c r="K3900" s="9"/>
      <c r="L3900" s="9"/>
      <c r="M3900" s="9"/>
    </row>
    <row r="3901" spans="1:13" ht="12.75">
      <c r="A3901" s="1" t="s">
        <v>13</v>
      </c>
      <c r="B3901" s="5" t="s">
        <v>148</v>
      </c>
      <c r="C3901" s="5" t="s">
        <v>83</v>
      </c>
      <c r="D3901" s="5" t="s">
        <v>36</v>
      </c>
      <c r="E3901" s="16">
        <v>0</v>
      </c>
      <c r="F3901" s="16">
        <v>5199.56</v>
      </c>
      <c r="G3901" s="8"/>
      <c r="H3901" s="9"/>
      <c r="I3901" s="9"/>
      <c r="J3901" s="17">
        <f>E3901-F3901</f>
        <v>-5199.56</v>
      </c>
      <c r="K3901" s="9"/>
      <c r="L3901" s="9"/>
      <c r="M3901" s="9"/>
    </row>
    <row r="3902" spans="1:13" ht="12.75">
      <c r="A3902" s="1" t="s">
        <v>13</v>
      </c>
      <c r="B3902" s="5" t="s">
        <v>148</v>
      </c>
      <c r="C3902" s="5" t="s">
        <v>83</v>
      </c>
      <c r="D3902" s="5" t="s">
        <v>37</v>
      </c>
      <c r="E3902" s="16">
        <v>1972926.39</v>
      </c>
      <c r="F3902" s="16">
        <v>1859019.64</v>
      </c>
      <c r="G3902" s="8"/>
      <c r="H3902" s="9"/>
      <c r="I3902" s="9"/>
      <c r="J3902" s="17">
        <f>E3902-F3902</f>
        <v>113906.75</v>
      </c>
      <c r="K3902" s="9"/>
      <c r="L3902" s="9"/>
      <c r="M3902" s="9"/>
    </row>
    <row r="3903" spans="2:13" ht="12.75">
      <c r="B3903" s="5"/>
      <c r="C3903" s="5"/>
      <c r="D3903" s="10" t="s">
        <v>38</v>
      </c>
      <c r="E3903" s="11">
        <f>E3877+E3878+E3879+E3880+E3881+E3884+E3887+E3888+E3889+E3890+E3893+E3898</f>
        <v>276829.07999999996</v>
      </c>
      <c r="F3903" s="11">
        <f>F3877+F3878+F3879+F3880+F3881+F3884+F3887+F3888+F3889+F3890+F3893+F3898</f>
        <v>261591.61</v>
      </c>
      <c r="G3903" s="8"/>
      <c r="H3903" s="9"/>
      <c r="I3903" s="9"/>
      <c r="J3903" s="17">
        <f>E3903-F3903</f>
        <v>15237.469999999972</v>
      </c>
      <c r="K3903" s="9"/>
      <c r="L3903" s="9"/>
      <c r="M3903" s="9"/>
    </row>
    <row r="3904" spans="2:13" ht="12.75">
      <c r="B3904" s="5"/>
      <c r="C3904" s="5"/>
      <c r="D3904" s="10" t="s">
        <v>51</v>
      </c>
      <c r="E3904" s="11">
        <f>E3903+E3892+E3891</f>
        <v>465319.9199999999</v>
      </c>
      <c r="F3904" s="11">
        <f>F3903+F3892+F3891</f>
        <v>441178.49</v>
      </c>
      <c r="G3904" s="8"/>
      <c r="H3904" s="9"/>
      <c r="I3904" s="9"/>
      <c r="J3904" s="17">
        <f>E3904-F3904</f>
        <v>24141.429999999935</v>
      </c>
      <c r="K3904" s="9"/>
      <c r="L3904" s="9"/>
      <c r="M3904" s="9"/>
    </row>
    <row r="3905" spans="1:13" ht="12.75">
      <c r="A3905" s="1" t="s">
        <v>13</v>
      </c>
      <c r="B3905" s="5" t="s">
        <v>149</v>
      </c>
      <c r="C3905" s="5" t="s">
        <v>15</v>
      </c>
      <c r="D3905" s="5" t="s">
        <v>16</v>
      </c>
      <c r="E3905" s="16">
        <v>18076.32</v>
      </c>
      <c r="F3905" s="16">
        <v>15107.52</v>
      </c>
      <c r="G3905" s="8"/>
      <c r="H3905" s="9"/>
      <c r="I3905" s="9"/>
      <c r="J3905" s="17">
        <f>E3905-F3905</f>
        <v>2968.7999999999993</v>
      </c>
      <c r="K3905" s="9"/>
      <c r="L3905" s="9"/>
      <c r="M3905" s="9"/>
    </row>
    <row r="3906" spans="1:13" ht="12.75">
      <c r="A3906" s="1" t="s">
        <v>13</v>
      </c>
      <c r="B3906" s="5" t="s">
        <v>149</v>
      </c>
      <c r="C3906" s="5" t="s">
        <v>15</v>
      </c>
      <c r="D3906" s="5" t="s">
        <v>49</v>
      </c>
      <c r="E3906" s="16">
        <v>1772.16</v>
      </c>
      <c r="F3906" s="16">
        <v>1493.91</v>
      </c>
      <c r="G3906" s="8"/>
      <c r="H3906" s="9"/>
      <c r="I3906" s="9"/>
      <c r="J3906" s="17">
        <f>E3906-F3906</f>
        <v>278.25</v>
      </c>
      <c r="K3906" s="9"/>
      <c r="L3906" s="9"/>
      <c r="M3906" s="9"/>
    </row>
    <row r="3907" spans="1:13" ht="12.75">
      <c r="A3907" s="1" t="s">
        <v>13</v>
      </c>
      <c r="B3907" s="5" t="s">
        <v>149</v>
      </c>
      <c r="C3907" s="5" t="s">
        <v>15</v>
      </c>
      <c r="D3907" s="5" t="s">
        <v>50</v>
      </c>
      <c r="E3907" s="16">
        <v>405.06</v>
      </c>
      <c r="F3907" s="16">
        <v>417.07</v>
      </c>
      <c r="G3907" s="8"/>
      <c r="H3907" s="9"/>
      <c r="I3907" s="9"/>
      <c r="J3907" s="17">
        <f>E3907-F3907</f>
        <v>-12.009999999999991</v>
      </c>
      <c r="K3907" s="9"/>
      <c r="L3907" s="9"/>
      <c r="M3907" s="9"/>
    </row>
    <row r="3908" spans="1:13" ht="12.75">
      <c r="A3908" s="1" t="s">
        <v>13</v>
      </c>
      <c r="B3908" s="5" t="s">
        <v>149</v>
      </c>
      <c r="C3908" s="5" t="s">
        <v>15</v>
      </c>
      <c r="D3908" s="5" t="s">
        <v>17</v>
      </c>
      <c r="E3908" s="16">
        <v>5012.76</v>
      </c>
      <c r="F3908" s="16">
        <v>4199.55</v>
      </c>
      <c r="G3908" s="8"/>
      <c r="H3908" s="9"/>
      <c r="I3908" s="9"/>
      <c r="J3908" s="17">
        <f>E3908-F3908</f>
        <v>813.21</v>
      </c>
      <c r="K3908" s="9"/>
      <c r="L3908" s="9"/>
      <c r="M3908" s="9"/>
    </row>
    <row r="3909" spans="1:13" ht="12.75">
      <c r="A3909" s="1" t="s">
        <v>13</v>
      </c>
      <c r="B3909" s="5" t="s">
        <v>149</v>
      </c>
      <c r="C3909" s="5" t="s">
        <v>15</v>
      </c>
      <c r="D3909" s="5" t="s">
        <v>18</v>
      </c>
      <c r="E3909" s="16">
        <v>4810.32</v>
      </c>
      <c r="F3909" s="16">
        <v>4027.47</v>
      </c>
      <c r="G3909" s="8"/>
      <c r="H3909" s="9"/>
      <c r="I3909" s="9"/>
      <c r="J3909" s="17">
        <f>E3909-F3909</f>
        <v>782.8499999999999</v>
      </c>
      <c r="K3909" s="9"/>
      <c r="L3909" s="9"/>
      <c r="M3909" s="9"/>
    </row>
    <row r="3910" spans="1:13" ht="12.75">
      <c r="A3910" s="1" t="s">
        <v>13</v>
      </c>
      <c r="B3910" s="5" t="s">
        <v>149</v>
      </c>
      <c r="C3910" s="5" t="s">
        <v>15</v>
      </c>
      <c r="D3910" s="5" t="s">
        <v>19</v>
      </c>
      <c r="E3910" s="16">
        <v>2481.18</v>
      </c>
      <c r="F3910" s="16">
        <v>2120.81</v>
      </c>
      <c r="G3910" s="8"/>
      <c r="H3910" s="9"/>
      <c r="I3910" s="9"/>
      <c r="J3910" s="17">
        <f>E3910-F3910</f>
        <v>360.3699999999999</v>
      </c>
      <c r="K3910" s="9"/>
      <c r="L3910" s="9"/>
      <c r="M3910" s="9"/>
    </row>
    <row r="3911" spans="1:13" ht="12.75">
      <c r="A3911" s="1" t="s">
        <v>13</v>
      </c>
      <c r="B3911" s="5" t="s">
        <v>149</v>
      </c>
      <c r="C3911" s="5" t="s">
        <v>15</v>
      </c>
      <c r="D3911" s="5" t="s">
        <v>22</v>
      </c>
      <c r="E3911" s="16">
        <v>2481.06</v>
      </c>
      <c r="F3911" s="16">
        <v>2047.95</v>
      </c>
      <c r="G3911" s="8"/>
      <c r="H3911" s="9"/>
      <c r="I3911" s="9"/>
      <c r="J3911" s="17">
        <f>E3911-F3911</f>
        <v>433.1099999999999</v>
      </c>
      <c r="K3911" s="9"/>
      <c r="L3911" s="9"/>
      <c r="M3911" s="9"/>
    </row>
    <row r="3912" spans="1:13" ht="12.75">
      <c r="A3912" s="1" t="s">
        <v>13</v>
      </c>
      <c r="B3912" s="5" t="s">
        <v>149</v>
      </c>
      <c r="C3912" s="5" t="s">
        <v>15</v>
      </c>
      <c r="D3912" s="5" t="s">
        <v>69</v>
      </c>
      <c r="E3912" s="16">
        <v>48652.5</v>
      </c>
      <c r="F3912" s="16">
        <v>29700.62</v>
      </c>
      <c r="G3912" s="8"/>
      <c r="H3912" s="9"/>
      <c r="I3912" s="9"/>
      <c r="J3912" s="17">
        <f>E3912-F3912</f>
        <v>18951.88</v>
      </c>
      <c r="K3912" s="9">
        <f>K3920</f>
        <v>1378.44</v>
      </c>
      <c r="L3912" s="9"/>
      <c r="M3912" s="9"/>
    </row>
    <row r="3913" spans="1:13" ht="12.75">
      <c r="A3913" s="1" t="s">
        <v>13</v>
      </c>
      <c r="B3913" s="5" t="s">
        <v>149</v>
      </c>
      <c r="C3913" s="5" t="s">
        <v>15</v>
      </c>
      <c r="D3913" s="5" t="s">
        <v>126</v>
      </c>
      <c r="E3913" s="16">
        <v>0</v>
      </c>
      <c r="F3913" s="16">
        <v>4961.97</v>
      </c>
      <c r="G3913" s="8"/>
      <c r="H3913" s="9"/>
      <c r="I3913" s="9"/>
      <c r="J3913" s="17">
        <f>E3913-F3913</f>
        <v>-4961.97</v>
      </c>
      <c r="K3913" s="9"/>
      <c r="L3913" s="9"/>
      <c r="M3913" s="9"/>
    </row>
    <row r="3914" spans="1:13" ht="12.75">
      <c r="A3914" s="1" t="s">
        <v>13</v>
      </c>
      <c r="B3914" s="5" t="s">
        <v>149</v>
      </c>
      <c r="C3914" s="5" t="s">
        <v>15</v>
      </c>
      <c r="D3914" s="5" t="s">
        <v>24</v>
      </c>
      <c r="E3914" s="16">
        <v>50.64</v>
      </c>
      <c r="F3914" s="16">
        <v>55.2</v>
      </c>
      <c r="G3914" s="8"/>
      <c r="H3914" s="9"/>
      <c r="I3914" s="9"/>
      <c r="J3914" s="17">
        <f>E3914-F3914</f>
        <v>-4.560000000000002</v>
      </c>
      <c r="K3914" s="9"/>
      <c r="L3914" s="9"/>
      <c r="M3914" s="9"/>
    </row>
    <row r="3915" spans="1:13" ht="12.75">
      <c r="A3915" s="1" t="s">
        <v>13</v>
      </c>
      <c r="B3915" s="5" t="s">
        <v>149</v>
      </c>
      <c r="C3915" s="5" t="s">
        <v>15</v>
      </c>
      <c r="D3915" s="5" t="s">
        <v>25</v>
      </c>
      <c r="E3915" s="16">
        <v>48051.66</v>
      </c>
      <c r="F3915" s="16">
        <v>40194.25</v>
      </c>
      <c r="G3915" s="8"/>
      <c r="H3915" s="9"/>
      <c r="I3915" s="9"/>
      <c r="J3915" s="17">
        <f>E3915-F3915</f>
        <v>7857.4100000000035</v>
      </c>
      <c r="K3915" s="9"/>
      <c r="L3915" s="9"/>
      <c r="M3915" s="9"/>
    </row>
    <row r="3916" spans="1:13" ht="12.75">
      <c r="A3916" s="1" t="s">
        <v>13</v>
      </c>
      <c r="B3916" s="5" t="s">
        <v>149</v>
      </c>
      <c r="C3916" s="5" t="s">
        <v>15</v>
      </c>
      <c r="D3916" s="10" t="s">
        <v>26</v>
      </c>
      <c r="E3916" s="11">
        <v>43190.82</v>
      </c>
      <c r="F3916" s="11">
        <v>36402.95</v>
      </c>
      <c r="G3916" s="8">
        <v>2800</v>
      </c>
      <c r="H3916" s="9"/>
      <c r="I3916" s="9"/>
      <c r="J3916" s="17">
        <f>E3916-F3916</f>
        <v>6787.870000000003</v>
      </c>
      <c r="K3916" s="9"/>
      <c r="L3916" s="9"/>
      <c r="M3916" s="9"/>
    </row>
    <row r="3917" spans="1:13" ht="12.75">
      <c r="A3917" s="1" t="s">
        <v>13</v>
      </c>
      <c r="B3917" s="5" t="s">
        <v>149</v>
      </c>
      <c r="C3917" s="18" t="s">
        <v>15</v>
      </c>
      <c r="D3917" s="18" t="s">
        <v>28</v>
      </c>
      <c r="E3917" s="19">
        <v>33418.44</v>
      </c>
      <c r="F3917" s="19">
        <v>28401.1</v>
      </c>
      <c r="G3917" s="8"/>
      <c r="H3917" s="9"/>
      <c r="I3917" s="9"/>
      <c r="J3917" s="17">
        <f>E3917-F3917</f>
        <v>5017.340000000004</v>
      </c>
      <c r="K3917" s="9"/>
      <c r="L3917" s="9"/>
      <c r="M3917" s="9"/>
    </row>
    <row r="3918" spans="1:13" ht="12.75">
      <c r="A3918" s="1" t="s">
        <v>13</v>
      </c>
      <c r="B3918" s="5" t="s">
        <v>149</v>
      </c>
      <c r="C3918" s="5" t="s">
        <v>15</v>
      </c>
      <c r="D3918" s="5" t="s">
        <v>54</v>
      </c>
      <c r="E3918" s="16">
        <v>17063.76</v>
      </c>
      <c r="F3918" s="16">
        <v>14101.52</v>
      </c>
      <c r="G3918" s="8"/>
      <c r="H3918" s="9"/>
      <c r="I3918" s="9"/>
      <c r="J3918" s="17">
        <f>E3918-F3918</f>
        <v>2962.239999999998</v>
      </c>
      <c r="K3918" s="9"/>
      <c r="L3918" s="9"/>
      <c r="M3918" s="9"/>
    </row>
    <row r="3919" spans="1:13" ht="12.75">
      <c r="A3919" s="1" t="s">
        <v>13</v>
      </c>
      <c r="B3919" s="5" t="s">
        <v>149</v>
      </c>
      <c r="C3919" s="5" t="s">
        <v>15</v>
      </c>
      <c r="D3919" s="5" t="s">
        <v>29</v>
      </c>
      <c r="E3919" s="16">
        <v>258.72</v>
      </c>
      <c r="F3919" s="16">
        <v>216.68</v>
      </c>
      <c r="G3919" s="8"/>
      <c r="H3919" s="9"/>
      <c r="I3919" s="9"/>
      <c r="J3919" s="17">
        <f>E3919-F3919</f>
        <v>42.04000000000002</v>
      </c>
      <c r="K3919" s="9"/>
      <c r="L3919" s="9"/>
      <c r="M3919" s="9"/>
    </row>
    <row r="3920" spans="1:13" ht="12.75">
      <c r="A3920" s="1" t="s">
        <v>13</v>
      </c>
      <c r="B3920" s="5" t="s">
        <v>149</v>
      </c>
      <c r="C3920" s="5" t="s">
        <v>15</v>
      </c>
      <c r="D3920" s="5" t="s">
        <v>30</v>
      </c>
      <c r="E3920" s="16">
        <v>30945.34</v>
      </c>
      <c r="F3920" s="16">
        <v>22363.66</v>
      </c>
      <c r="G3920" s="8"/>
      <c r="H3920" s="9"/>
      <c r="I3920" s="9"/>
      <c r="J3920" s="17">
        <f>E3920-F3920</f>
        <v>8581.68</v>
      </c>
      <c r="K3920" s="9">
        <f>114.87*12</f>
        <v>1378.44</v>
      </c>
      <c r="L3920" s="9"/>
      <c r="M3920" s="9"/>
    </row>
    <row r="3921" spans="1:13" ht="12.75">
      <c r="A3921" s="1" t="s">
        <v>13</v>
      </c>
      <c r="B3921" s="5" t="s">
        <v>149</v>
      </c>
      <c r="C3921" s="5" t="s">
        <v>15</v>
      </c>
      <c r="D3921" s="5" t="s">
        <v>33</v>
      </c>
      <c r="E3921" s="16">
        <v>2936.76</v>
      </c>
      <c r="F3921" s="16">
        <v>2471.57</v>
      </c>
      <c r="G3921" s="8"/>
      <c r="H3921" s="9"/>
      <c r="I3921" s="9"/>
      <c r="J3921" s="17">
        <f>E3921-F3921</f>
        <v>465.19000000000005</v>
      </c>
      <c r="K3921" s="9"/>
      <c r="L3921" s="9"/>
      <c r="M3921" s="9"/>
    </row>
    <row r="3922" spans="1:13" ht="12.75">
      <c r="A3922" s="1" t="s">
        <v>13</v>
      </c>
      <c r="B3922" s="5" t="s">
        <v>149</v>
      </c>
      <c r="C3922" s="5" t="s">
        <v>15</v>
      </c>
      <c r="D3922" s="5" t="s">
        <v>37</v>
      </c>
      <c r="E3922" s="16">
        <v>259607.5</v>
      </c>
      <c r="F3922" s="16">
        <v>208283.8</v>
      </c>
      <c r="G3922" s="8"/>
      <c r="H3922" s="9"/>
      <c r="I3922" s="9"/>
      <c r="J3922" s="17">
        <f>E3922-F3922</f>
        <v>51323.70000000001</v>
      </c>
      <c r="K3922" s="9"/>
      <c r="L3922" s="9"/>
      <c r="M3922" s="9"/>
    </row>
    <row r="3923" spans="2:13" ht="12.75">
      <c r="B3923" s="5"/>
      <c r="C3923" s="5"/>
      <c r="D3923" s="10" t="s">
        <v>38</v>
      </c>
      <c r="E3923" s="11">
        <f>E3905+E3906+E3907+E3908+E3909+E3910+E3911+E3912+E3914+E3915+E3918+E3921</f>
        <v>151794.18000000002</v>
      </c>
      <c r="F3923" s="11">
        <f>F3905+F3906+F3907+F3908+F3909+F3910+F3911+F3912+F3914+F3915+F3918+F3921</f>
        <v>115937.44000000002</v>
      </c>
      <c r="G3923" s="8"/>
      <c r="H3923" s="9"/>
      <c r="I3923" s="9"/>
      <c r="J3923" s="17">
        <f>E3923-F3923</f>
        <v>35856.740000000005</v>
      </c>
      <c r="K3923" s="9"/>
      <c r="L3923" s="9"/>
      <c r="M3923" s="9"/>
    </row>
    <row r="3924" spans="2:13" ht="12.75">
      <c r="B3924" s="5"/>
      <c r="C3924" s="5"/>
      <c r="D3924" s="10" t="s">
        <v>51</v>
      </c>
      <c r="E3924" s="11">
        <f>E3923+E3917+E3916</f>
        <v>228403.44000000003</v>
      </c>
      <c r="F3924" s="11">
        <f>F3923+F3917+F3916</f>
        <v>180741.49</v>
      </c>
      <c r="G3924" s="8"/>
      <c r="H3924" s="9"/>
      <c r="I3924" s="9"/>
      <c r="J3924" s="17">
        <f>E3924-F3924</f>
        <v>47661.95000000004</v>
      </c>
      <c r="K3924" s="9"/>
      <c r="L3924" s="9"/>
      <c r="M3924" s="9"/>
    </row>
    <row r="3925" spans="1:13" ht="12.75">
      <c r="A3925" s="1" t="s">
        <v>13</v>
      </c>
      <c r="B3925" s="5" t="s">
        <v>149</v>
      </c>
      <c r="C3925" s="5" t="s">
        <v>83</v>
      </c>
      <c r="D3925" s="5" t="s">
        <v>16</v>
      </c>
      <c r="E3925" s="16">
        <v>13428.12</v>
      </c>
      <c r="F3925" s="16">
        <v>10611.41</v>
      </c>
      <c r="G3925" s="8"/>
      <c r="H3925" s="9"/>
      <c r="I3925" s="9"/>
      <c r="J3925" s="17">
        <f>E3925-F3925</f>
        <v>2816.710000000001</v>
      </c>
      <c r="K3925" s="9"/>
      <c r="L3925" s="9"/>
      <c r="M3925" s="9"/>
    </row>
    <row r="3926" spans="1:13" ht="12.75">
      <c r="A3926" s="1" t="s">
        <v>13</v>
      </c>
      <c r="B3926" s="5" t="s">
        <v>149</v>
      </c>
      <c r="C3926" s="5" t="s">
        <v>83</v>
      </c>
      <c r="D3926" s="5" t="s">
        <v>49</v>
      </c>
      <c r="E3926" s="16">
        <v>1316.46</v>
      </c>
      <c r="F3926" s="16">
        <v>1047.61</v>
      </c>
      <c r="G3926" s="8"/>
      <c r="H3926" s="9"/>
      <c r="I3926" s="9"/>
      <c r="J3926" s="17">
        <f>E3926-F3926</f>
        <v>268.85000000000014</v>
      </c>
      <c r="K3926" s="9"/>
      <c r="L3926" s="9"/>
      <c r="M3926" s="9"/>
    </row>
    <row r="3927" spans="1:13" ht="12.75">
      <c r="A3927" s="1" t="s">
        <v>13</v>
      </c>
      <c r="B3927" s="5" t="s">
        <v>149</v>
      </c>
      <c r="C3927" s="5" t="s">
        <v>83</v>
      </c>
      <c r="D3927" s="5" t="s">
        <v>50</v>
      </c>
      <c r="E3927" s="16">
        <v>301.02</v>
      </c>
      <c r="F3927" s="16">
        <v>282.54</v>
      </c>
      <c r="G3927" s="8"/>
      <c r="H3927" s="9"/>
      <c r="I3927" s="9"/>
      <c r="J3927" s="17">
        <f>E3927-F3927</f>
        <v>18.47999999999996</v>
      </c>
      <c r="K3927" s="9"/>
      <c r="L3927" s="9"/>
      <c r="M3927" s="9"/>
    </row>
    <row r="3928" spans="1:13" ht="12.75">
      <c r="A3928" s="1" t="s">
        <v>13</v>
      </c>
      <c r="B3928" s="5" t="s">
        <v>149</v>
      </c>
      <c r="C3928" s="5" t="s">
        <v>83</v>
      </c>
      <c r="D3928" s="5" t="s">
        <v>18</v>
      </c>
      <c r="E3928" s="16">
        <v>3573.54</v>
      </c>
      <c r="F3928" s="16">
        <v>2828.07</v>
      </c>
      <c r="G3928" s="8"/>
      <c r="H3928" s="9"/>
      <c r="I3928" s="9"/>
      <c r="J3928" s="17">
        <f>E3928-F3928</f>
        <v>745.4699999999998</v>
      </c>
      <c r="K3928" s="9"/>
      <c r="L3928" s="9"/>
      <c r="M3928" s="9"/>
    </row>
    <row r="3929" spans="1:13" ht="12.75">
      <c r="A3929" s="1" t="s">
        <v>13</v>
      </c>
      <c r="B3929" s="5" t="s">
        <v>149</v>
      </c>
      <c r="C3929" s="5" t="s">
        <v>83</v>
      </c>
      <c r="D3929" s="5" t="s">
        <v>19</v>
      </c>
      <c r="E3929" s="16">
        <v>1843.14</v>
      </c>
      <c r="F3929" s="16">
        <v>1483.39</v>
      </c>
      <c r="G3929" s="8"/>
      <c r="H3929" s="9"/>
      <c r="I3929" s="9"/>
      <c r="J3929" s="17">
        <f>E3929-F3929</f>
        <v>359.75</v>
      </c>
      <c r="K3929" s="9"/>
      <c r="L3929" s="9"/>
      <c r="M3929" s="9"/>
    </row>
    <row r="3930" spans="1:13" ht="12.75">
      <c r="A3930" s="1" t="s">
        <v>13</v>
      </c>
      <c r="B3930" s="5" t="s">
        <v>149</v>
      </c>
      <c r="C3930" s="5" t="s">
        <v>83</v>
      </c>
      <c r="D3930" s="5" t="s">
        <v>22</v>
      </c>
      <c r="E3930" s="16">
        <v>1843.08</v>
      </c>
      <c r="F3930" s="16">
        <v>1441.9</v>
      </c>
      <c r="G3930" s="8"/>
      <c r="H3930" s="9"/>
      <c r="I3930" s="9"/>
      <c r="J3930" s="17">
        <f>E3930-F3930</f>
        <v>401.17999999999984</v>
      </c>
      <c r="K3930" s="9"/>
      <c r="L3930" s="9"/>
      <c r="M3930" s="9"/>
    </row>
    <row r="3931" spans="1:13" ht="12.75">
      <c r="A3931" s="1" t="s">
        <v>13</v>
      </c>
      <c r="B3931" s="5" t="s">
        <v>149</v>
      </c>
      <c r="C3931" s="5" t="s">
        <v>83</v>
      </c>
      <c r="D3931" s="5" t="s">
        <v>69</v>
      </c>
      <c r="E3931" s="16">
        <v>28451.48</v>
      </c>
      <c r="F3931" s="16">
        <v>21040.55</v>
      </c>
      <c r="G3931" s="8"/>
      <c r="H3931" s="9"/>
      <c r="I3931" s="9"/>
      <c r="J3931" s="17">
        <f>E3931-F3931</f>
        <v>7410.93</v>
      </c>
      <c r="K3931" s="9">
        <f>K3939</f>
        <v>374.4</v>
      </c>
      <c r="L3931" s="9"/>
      <c r="M3931" s="9"/>
    </row>
    <row r="3932" spans="1:13" ht="12.75">
      <c r="A3932" s="1" t="s">
        <v>13</v>
      </c>
      <c r="B3932" s="5" t="s">
        <v>149</v>
      </c>
      <c r="C3932" s="5" t="s">
        <v>83</v>
      </c>
      <c r="D3932" s="5" t="s">
        <v>126</v>
      </c>
      <c r="E3932" s="16">
        <v>0</v>
      </c>
      <c r="F3932" s="16">
        <v>2802.38</v>
      </c>
      <c r="G3932" s="8"/>
      <c r="H3932" s="9"/>
      <c r="I3932" s="9"/>
      <c r="J3932" s="17">
        <f>E3932-F3932</f>
        <v>-2802.38</v>
      </c>
      <c r="K3932" s="9"/>
      <c r="L3932" s="9"/>
      <c r="M3932" s="9"/>
    </row>
    <row r="3933" spans="1:13" ht="12.75">
      <c r="A3933" s="1" t="s">
        <v>13</v>
      </c>
      <c r="B3933" s="5" t="s">
        <v>149</v>
      </c>
      <c r="C3933" s="5" t="s">
        <v>83</v>
      </c>
      <c r="D3933" s="5" t="s">
        <v>24</v>
      </c>
      <c r="E3933" s="16">
        <v>37.74</v>
      </c>
      <c r="F3933" s="16">
        <v>37.12</v>
      </c>
      <c r="G3933" s="8"/>
      <c r="H3933" s="9"/>
      <c r="I3933" s="9"/>
      <c r="J3933" s="17">
        <f>E3933-F3933</f>
        <v>0.6200000000000045</v>
      </c>
      <c r="K3933" s="9"/>
      <c r="L3933" s="9"/>
      <c r="M3933" s="9"/>
    </row>
    <row r="3934" spans="1:13" ht="12.75">
      <c r="A3934" s="1" t="s">
        <v>13</v>
      </c>
      <c r="B3934" s="5" t="s">
        <v>149</v>
      </c>
      <c r="C3934" s="5" t="s">
        <v>83</v>
      </c>
      <c r="D3934" s="5" t="s">
        <v>25</v>
      </c>
      <c r="E3934" s="16">
        <v>35695.8</v>
      </c>
      <c r="F3934" s="16">
        <v>28227.5</v>
      </c>
      <c r="G3934" s="8"/>
      <c r="H3934" s="9"/>
      <c r="I3934" s="9"/>
      <c r="J3934" s="17">
        <f>E3934-F3934</f>
        <v>7468.300000000003</v>
      </c>
      <c r="K3934" s="9"/>
      <c r="L3934" s="9"/>
      <c r="M3934" s="9"/>
    </row>
    <row r="3935" spans="1:13" ht="12.75">
      <c r="A3935" s="1" t="s">
        <v>13</v>
      </c>
      <c r="B3935" s="5" t="s">
        <v>149</v>
      </c>
      <c r="C3935" s="5" t="s">
        <v>83</v>
      </c>
      <c r="D3935" s="10" t="s">
        <v>26</v>
      </c>
      <c r="E3935" s="11">
        <v>9064.8</v>
      </c>
      <c r="F3935" s="11">
        <v>7212.89</v>
      </c>
      <c r="G3935" s="8">
        <v>162100</v>
      </c>
      <c r="H3935" s="9"/>
      <c r="I3935" s="9"/>
      <c r="J3935" s="17">
        <f>E3935-F3935</f>
        <v>1851.909999999999</v>
      </c>
      <c r="K3935" s="9"/>
      <c r="L3935" s="9"/>
      <c r="M3935" s="9"/>
    </row>
    <row r="3936" spans="1:13" ht="12.75">
      <c r="A3936" s="1" t="s">
        <v>13</v>
      </c>
      <c r="B3936" s="5" t="s">
        <v>149</v>
      </c>
      <c r="C3936" s="18" t="s">
        <v>83</v>
      </c>
      <c r="D3936" s="18" t="s">
        <v>28</v>
      </c>
      <c r="E3936" s="19">
        <v>24825.24</v>
      </c>
      <c r="F3936" s="19">
        <v>19885.91</v>
      </c>
      <c r="G3936" s="8"/>
      <c r="H3936" s="9"/>
      <c r="I3936" s="9"/>
      <c r="J3936" s="17">
        <f>E3936-F3936</f>
        <v>4939.330000000002</v>
      </c>
      <c r="K3936" s="9"/>
      <c r="L3936" s="9"/>
      <c r="M3936" s="9"/>
    </row>
    <row r="3937" spans="1:13" ht="12.75">
      <c r="A3937" s="1" t="s">
        <v>13</v>
      </c>
      <c r="B3937" s="5" t="s">
        <v>149</v>
      </c>
      <c r="C3937" s="5" t="s">
        <v>83</v>
      </c>
      <c r="D3937" s="5" t="s">
        <v>54</v>
      </c>
      <c r="E3937" s="16">
        <v>12676.14</v>
      </c>
      <c r="F3937" s="16">
        <v>9926.15</v>
      </c>
      <c r="G3937" s="8"/>
      <c r="H3937" s="9"/>
      <c r="I3937" s="9"/>
      <c r="J3937" s="17">
        <f>E3937-F3937</f>
        <v>2749.99</v>
      </c>
      <c r="K3937" s="9"/>
      <c r="L3937" s="9"/>
      <c r="M3937" s="9"/>
    </row>
    <row r="3938" spans="1:13" ht="12.75">
      <c r="A3938" s="1" t="s">
        <v>13</v>
      </c>
      <c r="B3938" s="5" t="s">
        <v>149</v>
      </c>
      <c r="C3938" s="5" t="s">
        <v>83</v>
      </c>
      <c r="D3938" s="5" t="s">
        <v>29</v>
      </c>
      <c r="E3938" s="16">
        <v>409.5</v>
      </c>
      <c r="F3938" s="16">
        <v>324.25</v>
      </c>
      <c r="G3938" s="8"/>
      <c r="H3938" s="9"/>
      <c r="I3938" s="9"/>
      <c r="J3938" s="17">
        <f>E3938-F3938</f>
        <v>85.25</v>
      </c>
      <c r="K3938" s="9"/>
      <c r="L3938" s="9"/>
      <c r="M3938" s="9"/>
    </row>
    <row r="3939" spans="1:13" ht="12.75">
      <c r="A3939" s="1" t="s">
        <v>13</v>
      </c>
      <c r="B3939" s="5" t="s">
        <v>149</v>
      </c>
      <c r="C3939" s="5" t="s">
        <v>83</v>
      </c>
      <c r="D3939" s="5" t="s">
        <v>30</v>
      </c>
      <c r="E3939" s="16">
        <v>8225.88</v>
      </c>
      <c r="F3939" s="16">
        <v>7412.14</v>
      </c>
      <c r="G3939" s="8"/>
      <c r="H3939" s="9"/>
      <c r="I3939" s="9"/>
      <c r="J3939" s="17">
        <f>E3939-F3939</f>
        <v>813.7399999999989</v>
      </c>
      <c r="K3939" s="9">
        <f>31.2*12</f>
        <v>374.4</v>
      </c>
      <c r="L3939" s="9"/>
      <c r="M3939" s="9"/>
    </row>
    <row r="3940" spans="1:13" ht="12.75">
      <c r="A3940" s="1" t="s">
        <v>13</v>
      </c>
      <c r="B3940" s="5" t="s">
        <v>149</v>
      </c>
      <c r="C3940" s="5" t="s">
        <v>83</v>
      </c>
      <c r="D3940" s="5" t="s">
        <v>33</v>
      </c>
      <c r="E3940" s="16">
        <v>2181.6</v>
      </c>
      <c r="F3940" s="16">
        <v>1733.69</v>
      </c>
      <c r="G3940" s="8"/>
      <c r="H3940" s="9"/>
      <c r="I3940" s="9"/>
      <c r="J3940" s="17">
        <f>E3940-F3940</f>
        <v>447.90999999999985</v>
      </c>
      <c r="K3940" s="9"/>
      <c r="L3940" s="9"/>
      <c r="M3940" s="9"/>
    </row>
    <row r="3941" spans="1:13" ht="12.75">
      <c r="A3941" s="1" t="s">
        <v>13</v>
      </c>
      <c r="B3941" s="5" t="s">
        <v>149</v>
      </c>
      <c r="C3941" s="5" t="s">
        <v>83</v>
      </c>
      <c r="D3941" s="5" t="s">
        <v>34</v>
      </c>
      <c r="E3941" s="16">
        <v>6793.88</v>
      </c>
      <c r="F3941" s="16">
        <v>496.16</v>
      </c>
      <c r="G3941" s="8"/>
      <c r="H3941" s="9"/>
      <c r="I3941" s="9"/>
      <c r="J3941" s="17">
        <f>E3941-F3941</f>
        <v>6297.72</v>
      </c>
      <c r="K3941" s="9">
        <v>10774</v>
      </c>
      <c r="L3941" s="9"/>
      <c r="M3941" s="9"/>
    </row>
    <row r="3942" spans="1:13" ht="12.75">
      <c r="A3942" s="1" t="s">
        <v>13</v>
      </c>
      <c r="B3942" s="5" t="s">
        <v>149</v>
      </c>
      <c r="C3942" s="5" t="s">
        <v>83</v>
      </c>
      <c r="D3942" s="5" t="s">
        <v>36</v>
      </c>
      <c r="E3942" s="16">
        <v>0</v>
      </c>
      <c r="F3942" s="16">
        <v>0</v>
      </c>
      <c r="G3942" s="8"/>
      <c r="H3942" s="9"/>
      <c r="I3942" s="9"/>
      <c r="J3942" s="17">
        <f>E3942-F3942</f>
        <v>0</v>
      </c>
      <c r="K3942" s="9"/>
      <c r="L3942" s="9"/>
      <c r="M3942" s="9"/>
    </row>
    <row r="3943" spans="1:13" ht="12.75">
      <c r="A3943" s="1" t="s">
        <v>13</v>
      </c>
      <c r="B3943" s="5" t="s">
        <v>149</v>
      </c>
      <c r="C3943" s="5" t="s">
        <v>83</v>
      </c>
      <c r="D3943" s="5" t="s">
        <v>37</v>
      </c>
      <c r="E3943" s="16">
        <v>150667.42</v>
      </c>
      <c r="F3943" s="16">
        <v>116793.66</v>
      </c>
      <c r="G3943" s="8"/>
      <c r="H3943" s="9"/>
      <c r="I3943" s="9"/>
      <c r="J3943" s="17">
        <f>E3943-F3943</f>
        <v>33873.76000000001</v>
      </c>
      <c r="K3943" s="9"/>
      <c r="L3943" s="9"/>
      <c r="M3943" s="9"/>
    </row>
    <row r="3944" spans="2:13" ht="12.75">
      <c r="B3944" s="5"/>
      <c r="C3944" s="5"/>
      <c r="D3944" s="10" t="s">
        <v>38</v>
      </c>
      <c r="E3944" s="11">
        <f>E3925+E3926+E3927+E3928+E3929+E3930+E3931+E3933+E3934+E3937+E3940</f>
        <v>101348.12000000001</v>
      </c>
      <c r="F3944" s="11">
        <f>F3925+F3926+F3927+F3928+F3929+F3930+F3931+F3933+F3934+F3937+F3940</f>
        <v>78659.93</v>
      </c>
      <c r="G3944" s="8"/>
      <c r="H3944" s="9"/>
      <c r="I3944" s="9"/>
      <c r="J3944" s="17">
        <f>E3944-F3944</f>
        <v>22688.190000000017</v>
      </c>
      <c r="K3944" s="9"/>
      <c r="L3944" s="9"/>
      <c r="M3944" s="9"/>
    </row>
    <row r="3945" spans="2:13" ht="12.75">
      <c r="B3945" s="5"/>
      <c r="C3945" s="5"/>
      <c r="D3945" s="10" t="s">
        <v>51</v>
      </c>
      <c r="E3945" s="11">
        <f>E3944+E3936+E3935</f>
        <v>135238.16</v>
      </c>
      <c r="F3945" s="11">
        <f>F3944+F3936+F3935</f>
        <v>105758.73</v>
      </c>
      <c r="G3945" s="8"/>
      <c r="H3945" s="9"/>
      <c r="I3945" s="9"/>
      <c r="J3945" s="17">
        <f>E3945-F3945</f>
        <v>29479.430000000008</v>
      </c>
      <c r="K3945" s="9"/>
      <c r="L3945" s="9"/>
      <c r="M3945" s="9"/>
    </row>
    <row r="3946" spans="1:13" ht="12.75">
      <c r="A3946" s="1" t="s">
        <v>13</v>
      </c>
      <c r="B3946" s="5" t="s">
        <v>149</v>
      </c>
      <c r="C3946" s="5" t="s">
        <v>150</v>
      </c>
      <c r="D3946" s="5" t="s">
        <v>16</v>
      </c>
      <c r="E3946" s="16">
        <v>8917.14</v>
      </c>
      <c r="F3946" s="16">
        <v>5910.33</v>
      </c>
      <c r="G3946" s="8"/>
      <c r="H3946" s="9"/>
      <c r="I3946" s="9"/>
      <c r="J3946" s="17">
        <f>E3946-F3946</f>
        <v>3006.8099999999995</v>
      </c>
      <c r="K3946" s="9"/>
      <c r="L3946" s="9"/>
      <c r="M3946" s="9"/>
    </row>
    <row r="3947" spans="1:13" ht="12.75">
      <c r="A3947" s="1" t="s">
        <v>13</v>
      </c>
      <c r="B3947" s="5" t="s">
        <v>149</v>
      </c>
      <c r="C3947" s="5" t="s">
        <v>150</v>
      </c>
      <c r="D3947" s="5" t="s">
        <v>49</v>
      </c>
      <c r="E3947" s="16">
        <v>874.26</v>
      </c>
      <c r="F3947" s="16">
        <v>585.06</v>
      </c>
      <c r="G3947" s="8"/>
      <c r="H3947" s="9"/>
      <c r="I3947" s="9"/>
      <c r="J3947" s="17">
        <f>E3947-F3947</f>
        <v>289.20000000000005</v>
      </c>
      <c r="K3947" s="9"/>
      <c r="L3947" s="9"/>
      <c r="M3947" s="9"/>
    </row>
    <row r="3948" spans="1:13" ht="12.75">
      <c r="A3948" s="1" t="s">
        <v>13</v>
      </c>
      <c r="B3948" s="5" t="s">
        <v>149</v>
      </c>
      <c r="C3948" s="5" t="s">
        <v>150</v>
      </c>
      <c r="D3948" s="5" t="s">
        <v>50</v>
      </c>
      <c r="E3948" s="16">
        <v>199.92</v>
      </c>
      <c r="F3948" s="16">
        <v>166.47</v>
      </c>
      <c r="G3948" s="8"/>
      <c r="H3948" s="9"/>
      <c r="I3948" s="9"/>
      <c r="J3948" s="17">
        <f>E3948-F3948</f>
        <v>33.44999999999999</v>
      </c>
      <c r="K3948" s="9"/>
      <c r="L3948" s="9"/>
      <c r="M3948" s="9"/>
    </row>
    <row r="3949" spans="1:13" ht="12.75">
      <c r="A3949" s="1" t="s">
        <v>13</v>
      </c>
      <c r="B3949" s="5" t="s">
        <v>149</v>
      </c>
      <c r="C3949" s="5" t="s">
        <v>150</v>
      </c>
      <c r="D3949" s="5" t="s">
        <v>18</v>
      </c>
      <c r="E3949" s="16">
        <v>1548.6</v>
      </c>
      <c r="F3949" s="16">
        <v>1035.05</v>
      </c>
      <c r="G3949" s="8"/>
      <c r="H3949" s="9"/>
      <c r="I3949" s="9"/>
      <c r="J3949" s="17">
        <f>E3949-F3949</f>
        <v>513.55</v>
      </c>
      <c r="K3949" s="9"/>
      <c r="L3949" s="9"/>
      <c r="M3949" s="9"/>
    </row>
    <row r="3950" spans="1:13" ht="12.75">
      <c r="A3950" s="1" t="s">
        <v>13</v>
      </c>
      <c r="B3950" s="5" t="s">
        <v>149</v>
      </c>
      <c r="C3950" s="5" t="s">
        <v>150</v>
      </c>
      <c r="D3950" s="5" t="s">
        <v>19</v>
      </c>
      <c r="E3950" s="16">
        <v>1224.06</v>
      </c>
      <c r="F3950" s="16">
        <v>831.7</v>
      </c>
      <c r="G3950" s="8"/>
      <c r="H3950" s="9"/>
      <c r="I3950" s="9"/>
      <c r="J3950" s="17">
        <f>E3950-F3950</f>
        <v>392.3599999999999</v>
      </c>
      <c r="K3950" s="9"/>
      <c r="L3950" s="9"/>
      <c r="M3950" s="9"/>
    </row>
    <row r="3951" spans="1:13" ht="12.75">
      <c r="A3951" s="1" t="s">
        <v>13</v>
      </c>
      <c r="B3951" s="5" t="s">
        <v>149</v>
      </c>
      <c r="C3951" s="5" t="s">
        <v>150</v>
      </c>
      <c r="D3951" s="5" t="s">
        <v>22</v>
      </c>
      <c r="E3951" s="16">
        <v>1223.88</v>
      </c>
      <c r="F3951" s="16">
        <v>800.09</v>
      </c>
      <c r="G3951" s="8"/>
      <c r="H3951" s="9"/>
      <c r="I3951" s="9"/>
      <c r="J3951" s="17">
        <f>E3951-F3951</f>
        <v>423.7900000000001</v>
      </c>
      <c r="K3951" s="9"/>
      <c r="L3951" s="9"/>
      <c r="M3951" s="9"/>
    </row>
    <row r="3952" spans="1:13" ht="12.75">
      <c r="A3952" s="1" t="s">
        <v>13</v>
      </c>
      <c r="B3952" s="5" t="s">
        <v>149</v>
      </c>
      <c r="C3952" s="5" t="s">
        <v>150</v>
      </c>
      <c r="D3952" s="5" t="s">
        <v>24</v>
      </c>
      <c r="E3952" s="16">
        <v>25.08</v>
      </c>
      <c r="F3952" s="16">
        <v>22.19</v>
      </c>
      <c r="G3952" s="8"/>
      <c r="H3952" s="9"/>
      <c r="I3952" s="9"/>
      <c r="J3952" s="17">
        <f>E3952-F3952</f>
        <v>2.889999999999997</v>
      </c>
      <c r="K3952" s="9"/>
      <c r="L3952" s="9"/>
      <c r="M3952" s="9"/>
    </row>
    <row r="3953" spans="1:13" ht="12.75">
      <c r="A3953" s="1" t="s">
        <v>13</v>
      </c>
      <c r="B3953" s="5" t="s">
        <v>149</v>
      </c>
      <c r="C3953" s="5" t="s">
        <v>150</v>
      </c>
      <c r="D3953" s="5" t="s">
        <v>25</v>
      </c>
      <c r="E3953" s="16">
        <v>23704.26</v>
      </c>
      <c r="F3953" s="16">
        <v>15726</v>
      </c>
      <c r="G3953" s="8"/>
      <c r="H3953" s="9"/>
      <c r="I3953" s="9"/>
      <c r="J3953" s="17">
        <f>E3953-F3953</f>
        <v>7978.259999999998</v>
      </c>
      <c r="K3953" s="9"/>
      <c r="L3953" s="9"/>
      <c r="M3953" s="9"/>
    </row>
    <row r="3954" spans="1:13" ht="12.75">
      <c r="A3954" s="1" t="s">
        <v>13</v>
      </c>
      <c r="B3954" s="5" t="s">
        <v>149</v>
      </c>
      <c r="C3954" s="5" t="s">
        <v>150</v>
      </c>
      <c r="D3954" s="10" t="s">
        <v>26</v>
      </c>
      <c r="E3954" s="11">
        <v>6793.98</v>
      </c>
      <c r="F3954" s="11">
        <v>4545.04</v>
      </c>
      <c r="G3954" s="8">
        <v>400</v>
      </c>
      <c r="H3954" s="9"/>
      <c r="I3954" s="9"/>
      <c r="J3954" s="17">
        <f>E3954-F3954</f>
        <v>2248.9399999999996</v>
      </c>
      <c r="K3954" s="9"/>
      <c r="L3954" s="9"/>
      <c r="M3954" s="9"/>
    </row>
    <row r="3955" spans="1:13" ht="12.75">
      <c r="A3955" s="1" t="s">
        <v>13</v>
      </c>
      <c r="B3955" s="5" t="s">
        <v>149</v>
      </c>
      <c r="C3955" s="18" t="s">
        <v>150</v>
      </c>
      <c r="D3955" s="18" t="s">
        <v>28</v>
      </c>
      <c r="E3955" s="19">
        <v>16485.48</v>
      </c>
      <c r="F3955" s="19">
        <v>11130.28</v>
      </c>
      <c r="G3955" s="8"/>
      <c r="H3955" s="9"/>
      <c r="I3955" s="9"/>
      <c r="J3955" s="17">
        <f>E3955-F3955</f>
        <v>5355.199999999999</v>
      </c>
      <c r="K3955" s="9"/>
      <c r="L3955" s="9"/>
      <c r="M3955" s="9"/>
    </row>
    <row r="3956" spans="1:13" ht="12.75">
      <c r="A3956" s="1" t="s">
        <v>13</v>
      </c>
      <c r="B3956" s="5" t="s">
        <v>149</v>
      </c>
      <c r="C3956" s="5" t="s">
        <v>150</v>
      </c>
      <c r="D3956" s="5" t="s">
        <v>54</v>
      </c>
      <c r="E3956" s="16">
        <v>8417.7</v>
      </c>
      <c r="F3956" s="16">
        <v>5510.12</v>
      </c>
      <c r="G3956" s="8"/>
      <c r="H3956" s="9"/>
      <c r="I3956" s="9"/>
      <c r="J3956" s="17">
        <f>E3956-F3956</f>
        <v>2907.580000000001</v>
      </c>
      <c r="K3956" s="9"/>
      <c r="L3956" s="9"/>
      <c r="M3956" s="9"/>
    </row>
    <row r="3957" spans="1:13" ht="12.75">
      <c r="A3957" s="1" t="s">
        <v>13</v>
      </c>
      <c r="B3957" s="5" t="s">
        <v>149</v>
      </c>
      <c r="C3957" s="5" t="s">
        <v>150</v>
      </c>
      <c r="D3957" s="5" t="s">
        <v>29</v>
      </c>
      <c r="E3957" s="16">
        <v>277.2</v>
      </c>
      <c r="F3957" s="16">
        <v>184.19</v>
      </c>
      <c r="G3957" s="8"/>
      <c r="H3957" s="9"/>
      <c r="I3957" s="9"/>
      <c r="J3957" s="17">
        <f>E3957-F3957</f>
        <v>93.00999999999999</v>
      </c>
      <c r="K3957" s="9"/>
      <c r="L3957" s="9"/>
      <c r="M3957" s="9"/>
    </row>
    <row r="3958" spans="1:13" ht="12.75">
      <c r="A3958" s="1" t="s">
        <v>13</v>
      </c>
      <c r="B3958" s="5" t="s">
        <v>149</v>
      </c>
      <c r="C3958" s="5" t="s">
        <v>150</v>
      </c>
      <c r="D3958" s="5" t="s">
        <v>30</v>
      </c>
      <c r="E3958" s="16">
        <v>1898.28</v>
      </c>
      <c r="F3958" s="16">
        <v>1148.1</v>
      </c>
      <c r="G3958" s="8"/>
      <c r="H3958" s="9"/>
      <c r="I3958" s="9"/>
      <c r="J3958" s="17">
        <f>E3958-F3958</f>
        <v>750.1800000000001</v>
      </c>
      <c r="K3958" s="9">
        <f>6*12</f>
        <v>72</v>
      </c>
      <c r="L3958" s="9"/>
      <c r="M3958" s="9"/>
    </row>
    <row r="3959" spans="1:13" ht="12.75">
      <c r="A3959" s="1" t="s">
        <v>13</v>
      </c>
      <c r="B3959" s="5" t="s">
        <v>149</v>
      </c>
      <c r="C3959" s="5" t="s">
        <v>150</v>
      </c>
      <c r="D3959" s="5" t="s">
        <v>33</v>
      </c>
      <c r="E3959" s="16">
        <v>1448.76</v>
      </c>
      <c r="F3959" s="16">
        <v>967.64</v>
      </c>
      <c r="G3959" s="8"/>
      <c r="H3959" s="9"/>
      <c r="I3959" s="9"/>
      <c r="J3959" s="17">
        <f>E3959-F3959</f>
        <v>481.12</v>
      </c>
      <c r="K3959" s="9"/>
      <c r="L3959" s="9"/>
      <c r="M3959" s="9"/>
    </row>
    <row r="3960" spans="1:13" ht="12.75">
      <c r="A3960" s="1" t="s">
        <v>13</v>
      </c>
      <c r="B3960" s="5" t="s">
        <v>149</v>
      </c>
      <c r="C3960" s="5" t="s">
        <v>150</v>
      </c>
      <c r="D3960" s="5" t="s">
        <v>37</v>
      </c>
      <c r="E3960" s="16">
        <v>73038.6</v>
      </c>
      <c r="F3960" s="16">
        <v>48562.26</v>
      </c>
      <c r="G3960" s="8"/>
      <c r="H3960" s="9"/>
      <c r="I3960" s="9"/>
      <c r="J3960" s="17">
        <f>E3960-F3960</f>
        <v>24476.340000000004</v>
      </c>
      <c r="K3960" s="9"/>
      <c r="L3960" s="9"/>
      <c r="M3960" s="9"/>
    </row>
    <row r="3961" spans="2:13" ht="12.75">
      <c r="B3961" s="5"/>
      <c r="C3961" s="5"/>
      <c r="D3961" s="10" t="s">
        <v>38</v>
      </c>
      <c r="E3961" s="11">
        <f>E3946+E3947+E3948+E3949+E3950+E3951+E3952+E3953+E3956+E3959</f>
        <v>47583.659999999996</v>
      </c>
      <c r="F3961" s="11">
        <f>F3946+F3947+F3948+F3949+F3950+F3951+F3952+F3953+F3956+F3959</f>
        <v>31554.649999999998</v>
      </c>
      <c r="G3961" s="8"/>
      <c r="H3961" s="9"/>
      <c r="I3961" s="9"/>
      <c r="J3961" s="17">
        <f>E3961-F3961</f>
        <v>16029.009999999998</v>
      </c>
      <c r="K3961" s="9"/>
      <c r="L3961" s="9"/>
      <c r="M3961" s="9"/>
    </row>
    <row r="3962" spans="2:13" ht="12.75">
      <c r="B3962" s="5"/>
      <c r="C3962" s="5"/>
      <c r="D3962" s="10" t="s">
        <v>51</v>
      </c>
      <c r="E3962" s="11">
        <f>E3961+E3955+E3954</f>
        <v>70863.12</v>
      </c>
      <c r="F3962" s="11">
        <f>F3961+F3955+F3954</f>
        <v>47229.97</v>
      </c>
      <c r="G3962" s="8"/>
      <c r="H3962" s="9"/>
      <c r="I3962" s="9"/>
      <c r="J3962" s="17">
        <f>E3962-F3962</f>
        <v>23633.149999999994</v>
      </c>
      <c r="K3962" s="9"/>
      <c r="L3962" s="9"/>
      <c r="M3962" s="9"/>
    </row>
    <row r="3963" spans="1:13" ht="12.75">
      <c r="A3963" s="1" t="s">
        <v>13</v>
      </c>
      <c r="B3963" s="5" t="s">
        <v>149</v>
      </c>
      <c r="C3963" s="5" t="s">
        <v>129</v>
      </c>
      <c r="D3963" s="5" t="s">
        <v>16</v>
      </c>
      <c r="E3963" s="16">
        <v>10611.48</v>
      </c>
      <c r="F3963" s="16">
        <v>6422.28</v>
      </c>
      <c r="G3963" s="8"/>
      <c r="H3963" s="9"/>
      <c r="I3963" s="9"/>
      <c r="J3963" s="17">
        <f>E3963-F3963</f>
        <v>4189.2</v>
      </c>
      <c r="K3963" s="9"/>
      <c r="L3963" s="9"/>
      <c r="M3963" s="9"/>
    </row>
    <row r="3964" spans="1:13" ht="12.75">
      <c r="A3964" s="1" t="s">
        <v>13</v>
      </c>
      <c r="B3964" s="5" t="s">
        <v>149</v>
      </c>
      <c r="C3964" s="5" t="s">
        <v>129</v>
      </c>
      <c r="D3964" s="5" t="s">
        <v>49</v>
      </c>
      <c r="E3964" s="16">
        <v>1040.22</v>
      </c>
      <c r="F3964" s="16">
        <v>635.61</v>
      </c>
      <c r="G3964" s="8"/>
      <c r="H3964" s="9"/>
      <c r="I3964" s="9"/>
      <c r="J3964" s="17">
        <f>E3964-F3964</f>
        <v>404.61</v>
      </c>
      <c r="K3964" s="9"/>
      <c r="L3964" s="9"/>
      <c r="M3964" s="9"/>
    </row>
    <row r="3965" spans="1:13" ht="12.75">
      <c r="A3965" s="1" t="s">
        <v>13</v>
      </c>
      <c r="B3965" s="5" t="s">
        <v>149</v>
      </c>
      <c r="C3965" s="5" t="s">
        <v>129</v>
      </c>
      <c r="D3965" s="5" t="s">
        <v>50</v>
      </c>
      <c r="E3965" s="16">
        <v>237.72</v>
      </c>
      <c r="F3965" s="16">
        <v>180.55</v>
      </c>
      <c r="G3965" s="8"/>
      <c r="H3965" s="9"/>
      <c r="I3965" s="9"/>
      <c r="J3965" s="17">
        <f>E3965-F3965</f>
        <v>57.16999999999999</v>
      </c>
      <c r="K3965" s="9"/>
      <c r="L3965" s="9"/>
      <c r="M3965" s="9"/>
    </row>
    <row r="3966" spans="1:13" ht="12.75">
      <c r="A3966" s="1" t="s">
        <v>13</v>
      </c>
      <c r="B3966" s="5" t="s">
        <v>149</v>
      </c>
      <c r="C3966" s="5" t="s">
        <v>129</v>
      </c>
      <c r="D3966" s="5" t="s">
        <v>18</v>
      </c>
      <c r="E3966" s="16">
        <v>1842.96</v>
      </c>
      <c r="F3966" s="16">
        <v>1124.73</v>
      </c>
      <c r="G3966" s="8"/>
      <c r="H3966" s="9"/>
      <c r="I3966" s="9"/>
      <c r="J3966" s="17">
        <f>E3966-F3966</f>
        <v>718.23</v>
      </c>
      <c r="K3966" s="9"/>
      <c r="L3966" s="9"/>
      <c r="M3966" s="9"/>
    </row>
    <row r="3967" spans="1:13" ht="12.75">
      <c r="A3967" s="1" t="s">
        <v>13</v>
      </c>
      <c r="B3967" s="5" t="s">
        <v>149</v>
      </c>
      <c r="C3967" s="5" t="s">
        <v>129</v>
      </c>
      <c r="D3967" s="5" t="s">
        <v>19</v>
      </c>
      <c r="E3967" s="16">
        <v>1456.68</v>
      </c>
      <c r="F3967" s="16">
        <v>903.61</v>
      </c>
      <c r="G3967" s="8"/>
      <c r="H3967" s="9"/>
      <c r="I3967" s="9"/>
      <c r="J3967" s="17">
        <f>E3967-F3967</f>
        <v>553.07</v>
      </c>
      <c r="K3967" s="9"/>
      <c r="L3967" s="9"/>
      <c r="M3967" s="9"/>
    </row>
    <row r="3968" spans="1:13" ht="12.75">
      <c r="A3968" s="1" t="s">
        <v>13</v>
      </c>
      <c r="B3968" s="5" t="s">
        <v>149</v>
      </c>
      <c r="C3968" s="5" t="s">
        <v>129</v>
      </c>
      <c r="D3968" s="5" t="s">
        <v>22</v>
      </c>
      <c r="E3968" s="16">
        <v>1456.5</v>
      </c>
      <c r="F3968" s="16">
        <v>869.6</v>
      </c>
      <c r="G3968" s="8"/>
      <c r="H3968" s="9"/>
      <c r="I3968" s="9"/>
      <c r="J3968" s="17">
        <f>E3968-F3968</f>
        <v>586.9</v>
      </c>
      <c r="K3968" s="9"/>
      <c r="L3968" s="9"/>
      <c r="M3968" s="9"/>
    </row>
    <row r="3969" spans="1:13" ht="12.75">
      <c r="A3969" s="1" t="s">
        <v>13</v>
      </c>
      <c r="B3969" s="5" t="s">
        <v>149</v>
      </c>
      <c r="C3969" s="5" t="s">
        <v>129</v>
      </c>
      <c r="D3969" s="5" t="s">
        <v>24</v>
      </c>
      <c r="E3969" s="16">
        <v>29.7</v>
      </c>
      <c r="F3969" s="16">
        <v>23.97</v>
      </c>
      <c r="G3969" s="8"/>
      <c r="H3969" s="9"/>
      <c r="I3969" s="9"/>
      <c r="J3969" s="17">
        <f>E3969-F3969</f>
        <v>5.73</v>
      </c>
      <c r="K3969" s="9"/>
      <c r="L3969" s="9"/>
      <c r="M3969" s="9"/>
    </row>
    <row r="3970" spans="1:13" ht="12.75">
      <c r="A3970" s="1" t="s">
        <v>13</v>
      </c>
      <c r="B3970" s="5" t="s">
        <v>149</v>
      </c>
      <c r="C3970" s="5" t="s">
        <v>129</v>
      </c>
      <c r="D3970" s="5" t="s">
        <v>25</v>
      </c>
      <c r="E3970" s="16">
        <v>28207.98</v>
      </c>
      <c r="F3970" s="16">
        <v>17088.1</v>
      </c>
      <c r="G3970" s="8"/>
      <c r="H3970" s="9"/>
      <c r="I3970" s="9"/>
      <c r="J3970" s="17">
        <f>E3970-F3970</f>
        <v>11119.880000000001</v>
      </c>
      <c r="K3970" s="9"/>
      <c r="L3970" s="9"/>
      <c r="M3970" s="9"/>
    </row>
    <row r="3971" spans="1:13" ht="12.75">
      <c r="A3971" s="1" t="s">
        <v>13</v>
      </c>
      <c r="B3971" s="5" t="s">
        <v>149</v>
      </c>
      <c r="C3971" s="5" t="s">
        <v>129</v>
      </c>
      <c r="D3971" s="10" t="s">
        <v>26</v>
      </c>
      <c r="E3971" s="11">
        <v>8085</v>
      </c>
      <c r="F3971" s="11">
        <v>4938.57</v>
      </c>
      <c r="G3971" s="8">
        <v>4100</v>
      </c>
      <c r="H3971" s="9"/>
      <c r="I3971" s="9"/>
      <c r="J3971" s="17">
        <f>E3971-F3971</f>
        <v>3146.4300000000003</v>
      </c>
      <c r="K3971" s="9"/>
      <c r="L3971" s="9"/>
      <c r="M3971" s="9"/>
    </row>
    <row r="3972" spans="1:13" ht="12.75">
      <c r="A3972" s="1" t="s">
        <v>13</v>
      </c>
      <c r="B3972" s="5" t="s">
        <v>149</v>
      </c>
      <c r="C3972" s="18" t="s">
        <v>129</v>
      </c>
      <c r="D3972" s="18" t="s">
        <v>28</v>
      </c>
      <c r="E3972" s="19">
        <v>19617.84</v>
      </c>
      <c r="F3972" s="19">
        <v>12093</v>
      </c>
      <c r="G3972" s="8"/>
      <c r="H3972" s="9"/>
      <c r="I3972" s="9"/>
      <c r="J3972" s="17">
        <f>E3972-F3972</f>
        <v>7524.84</v>
      </c>
      <c r="K3972" s="9"/>
      <c r="L3972" s="9"/>
      <c r="M3972" s="9"/>
    </row>
    <row r="3973" spans="1:13" ht="12.75">
      <c r="A3973" s="1" t="s">
        <v>13</v>
      </c>
      <c r="B3973" s="5" t="s">
        <v>149</v>
      </c>
      <c r="C3973" s="5" t="s">
        <v>129</v>
      </c>
      <c r="D3973" s="5" t="s">
        <v>54</v>
      </c>
      <c r="E3973" s="16">
        <v>10017.24</v>
      </c>
      <c r="F3973" s="16">
        <v>5988.07</v>
      </c>
      <c r="G3973" s="8"/>
      <c r="H3973" s="9"/>
      <c r="I3973" s="9"/>
      <c r="J3973" s="17">
        <f>E3973-F3973</f>
        <v>4029.17</v>
      </c>
      <c r="K3973" s="9"/>
      <c r="L3973" s="9"/>
      <c r="M3973" s="9"/>
    </row>
    <row r="3974" spans="1:13" ht="12.75">
      <c r="A3974" s="1" t="s">
        <v>13</v>
      </c>
      <c r="B3974" s="5" t="s">
        <v>149</v>
      </c>
      <c r="C3974" s="5" t="s">
        <v>129</v>
      </c>
      <c r="D3974" s="5" t="s">
        <v>29</v>
      </c>
      <c r="E3974" s="16">
        <v>232.14</v>
      </c>
      <c r="F3974" s="16">
        <v>140.86</v>
      </c>
      <c r="G3974" s="8"/>
      <c r="H3974" s="9"/>
      <c r="I3974" s="9"/>
      <c r="J3974" s="17">
        <f>E3974-F3974</f>
        <v>91.27999999999997</v>
      </c>
      <c r="K3974" s="9"/>
      <c r="L3974" s="9"/>
      <c r="M3974" s="9"/>
    </row>
    <row r="3975" spans="1:13" ht="12.75">
      <c r="A3975" s="1" t="s">
        <v>13</v>
      </c>
      <c r="B3975" s="5" t="s">
        <v>149</v>
      </c>
      <c r="C3975" s="5" t="s">
        <v>129</v>
      </c>
      <c r="D3975" s="5" t="s">
        <v>30</v>
      </c>
      <c r="E3975" s="16">
        <v>3397.08</v>
      </c>
      <c r="F3975" s="16">
        <v>1189.58</v>
      </c>
      <c r="G3975" s="8"/>
      <c r="H3975" s="9"/>
      <c r="I3975" s="9"/>
      <c r="J3975" s="17">
        <f>E3975-F3975</f>
        <v>2207.5</v>
      </c>
      <c r="K3975" s="9">
        <f>12*12</f>
        <v>144</v>
      </c>
      <c r="L3975" s="9"/>
      <c r="M3975" s="9"/>
    </row>
    <row r="3976" spans="1:13" ht="12.75">
      <c r="A3976" s="1" t="s">
        <v>13</v>
      </c>
      <c r="B3976" s="5" t="s">
        <v>149</v>
      </c>
      <c r="C3976" s="5" t="s">
        <v>129</v>
      </c>
      <c r="D3976" s="5" t="s">
        <v>32</v>
      </c>
      <c r="E3976" s="16">
        <v>5218.3</v>
      </c>
      <c r="F3976" s="16">
        <v>4151.9</v>
      </c>
      <c r="G3976" s="8"/>
      <c r="H3976" s="9"/>
      <c r="I3976" s="9"/>
      <c r="J3976" s="17">
        <f>E3976-F3976</f>
        <v>1066.4000000000005</v>
      </c>
      <c r="K3976" s="9"/>
      <c r="L3976" s="9"/>
      <c r="M3976" s="9"/>
    </row>
    <row r="3977" spans="1:13" ht="12.75">
      <c r="A3977" s="1" t="s">
        <v>13</v>
      </c>
      <c r="B3977" s="5" t="s">
        <v>149</v>
      </c>
      <c r="C3977" s="5" t="s">
        <v>129</v>
      </c>
      <c r="D3977" s="5" t="s">
        <v>33</v>
      </c>
      <c r="E3977" s="16">
        <v>1723.92</v>
      </c>
      <c r="F3977" s="16">
        <v>1051.31</v>
      </c>
      <c r="G3977" s="8"/>
      <c r="H3977" s="9"/>
      <c r="I3977" s="9"/>
      <c r="J3977" s="17">
        <f>E3977-F3977</f>
        <v>672.6100000000001</v>
      </c>
      <c r="K3977" s="9"/>
      <c r="L3977" s="9"/>
      <c r="M3977" s="9"/>
    </row>
    <row r="3978" spans="1:13" ht="12.75">
      <c r="A3978" s="1" t="s">
        <v>13</v>
      </c>
      <c r="B3978" s="5" t="s">
        <v>149</v>
      </c>
      <c r="C3978" s="5" t="s">
        <v>129</v>
      </c>
      <c r="D3978" s="5" t="s">
        <v>34</v>
      </c>
      <c r="E3978" s="16">
        <v>13855.76</v>
      </c>
      <c r="F3978" s="16">
        <v>3974.36</v>
      </c>
      <c r="G3978" s="8"/>
      <c r="H3978" s="9"/>
      <c r="I3978" s="9"/>
      <c r="J3978" s="17">
        <f>E3978-F3978</f>
        <v>9881.4</v>
      </c>
      <c r="K3978" s="9">
        <v>19338</v>
      </c>
      <c r="L3978" s="9"/>
      <c r="M3978" s="9"/>
    </row>
    <row r="3979" spans="1:13" ht="12.75">
      <c r="A3979" s="1" t="s">
        <v>13</v>
      </c>
      <c r="B3979" s="5" t="s">
        <v>149</v>
      </c>
      <c r="C3979" s="5" t="s">
        <v>129</v>
      </c>
      <c r="D3979" s="5" t="s">
        <v>35</v>
      </c>
      <c r="E3979" s="16">
        <v>1050.32</v>
      </c>
      <c r="F3979" s="16">
        <v>643.92</v>
      </c>
      <c r="G3979" s="8"/>
      <c r="H3979" s="9"/>
      <c r="I3979" s="9"/>
      <c r="J3979" s="17">
        <f>E3979-F3979</f>
        <v>406.4</v>
      </c>
      <c r="K3979" s="9"/>
      <c r="L3979" s="9"/>
      <c r="M3979" s="9"/>
    </row>
    <row r="3980" spans="1:13" ht="12.75">
      <c r="A3980" s="1" t="s">
        <v>13</v>
      </c>
      <c r="B3980" s="5" t="s">
        <v>149</v>
      </c>
      <c r="C3980" s="5" t="s">
        <v>129</v>
      </c>
      <c r="D3980" s="5" t="s">
        <v>36</v>
      </c>
      <c r="E3980" s="16">
        <v>0</v>
      </c>
      <c r="F3980" s="16">
        <v>132.04</v>
      </c>
      <c r="G3980" s="8"/>
      <c r="H3980" s="9"/>
      <c r="I3980" s="9"/>
      <c r="J3980" s="17">
        <f>E3980-F3980</f>
        <v>-132.04</v>
      </c>
      <c r="K3980" s="9"/>
      <c r="L3980" s="9"/>
      <c r="M3980" s="9"/>
    </row>
    <row r="3981" spans="1:13" ht="12.75">
      <c r="A3981" s="1" t="s">
        <v>13</v>
      </c>
      <c r="B3981" s="5" t="s">
        <v>149</v>
      </c>
      <c r="C3981" s="5" t="s">
        <v>129</v>
      </c>
      <c r="D3981" s="5" t="s">
        <v>37</v>
      </c>
      <c r="E3981" s="16">
        <v>108080.84</v>
      </c>
      <c r="F3981" s="16">
        <v>61552.06</v>
      </c>
      <c r="G3981" s="8"/>
      <c r="H3981" s="9"/>
      <c r="I3981" s="9"/>
      <c r="J3981" s="17">
        <f>E3981-F3981</f>
        <v>46528.78</v>
      </c>
      <c r="K3981" s="9"/>
      <c r="L3981" s="9"/>
      <c r="M3981" s="9"/>
    </row>
    <row r="3982" spans="2:13" ht="12.75">
      <c r="B3982" s="5"/>
      <c r="C3982" s="5"/>
      <c r="D3982" s="10" t="s">
        <v>38</v>
      </c>
      <c r="E3982" s="11">
        <f>E3963+E3964+E3965+E3966+E3967+E3968+E3969+E3970+E3973+E3977</f>
        <v>56624.399999999994</v>
      </c>
      <c r="F3982" s="11">
        <f>F3963+F3964+F3965+F3966+F3967+F3968+F3969+F3970+F3973+F3977</f>
        <v>34287.829999999994</v>
      </c>
      <c r="G3982" s="8"/>
      <c r="H3982" s="9"/>
      <c r="I3982" s="9"/>
      <c r="J3982" s="17">
        <f>E3982-F3982</f>
        <v>22336.57</v>
      </c>
      <c r="K3982" s="9"/>
      <c r="L3982" s="9"/>
      <c r="M3982" s="9"/>
    </row>
    <row r="3983" spans="2:13" ht="12.75">
      <c r="B3983" s="5"/>
      <c r="C3983" s="5"/>
      <c r="D3983" s="10" t="s">
        <v>51</v>
      </c>
      <c r="E3983" s="11">
        <f>E3982+E3972+E3971</f>
        <v>84327.23999999999</v>
      </c>
      <c r="F3983" s="11">
        <f>F3982+F3972+F3971</f>
        <v>51319.399999999994</v>
      </c>
      <c r="G3983" s="8"/>
      <c r="H3983" s="9"/>
      <c r="I3983" s="9"/>
      <c r="J3983" s="17">
        <f>E3983-F3983</f>
        <v>33007.84</v>
      </c>
      <c r="K3983" s="9"/>
      <c r="L3983" s="9"/>
      <c r="M3983" s="9"/>
    </row>
    <row r="3984" spans="1:13" ht="12.75">
      <c r="A3984" s="1" t="s">
        <v>13</v>
      </c>
      <c r="B3984" s="5" t="s">
        <v>149</v>
      </c>
      <c r="C3984" s="5" t="s">
        <v>131</v>
      </c>
      <c r="D3984" s="5" t="s">
        <v>16</v>
      </c>
      <c r="E3984" s="16">
        <v>7682.38</v>
      </c>
      <c r="F3984" s="16">
        <v>6087.8</v>
      </c>
      <c r="G3984" s="8"/>
      <c r="H3984" s="9"/>
      <c r="I3984" s="9"/>
      <c r="J3984" s="17">
        <f>E3984-F3984</f>
        <v>1594.58</v>
      </c>
      <c r="K3984" s="9"/>
      <c r="L3984" s="9"/>
      <c r="M3984" s="9"/>
    </row>
    <row r="3985" spans="1:13" ht="12.75">
      <c r="A3985" s="1" t="s">
        <v>13</v>
      </c>
      <c r="B3985" s="5" t="s">
        <v>149</v>
      </c>
      <c r="C3985" s="5" t="s">
        <v>131</v>
      </c>
      <c r="D3985" s="5" t="s">
        <v>49</v>
      </c>
      <c r="E3985" s="16">
        <v>752.88</v>
      </c>
      <c r="F3985" s="16">
        <v>603.51</v>
      </c>
      <c r="G3985" s="8"/>
      <c r="H3985" s="9"/>
      <c r="I3985" s="9"/>
      <c r="J3985" s="17">
        <f>E3985-F3985</f>
        <v>149.37</v>
      </c>
      <c r="K3985" s="9"/>
      <c r="L3985" s="9"/>
      <c r="M3985" s="9"/>
    </row>
    <row r="3986" spans="1:13" ht="12.75">
      <c r="A3986" s="1" t="s">
        <v>13</v>
      </c>
      <c r="B3986" s="5" t="s">
        <v>149</v>
      </c>
      <c r="C3986" s="5" t="s">
        <v>131</v>
      </c>
      <c r="D3986" s="5" t="s">
        <v>50</v>
      </c>
      <c r="E3986" s="16">
        <v>170.38</v>
      </c>
      <c r="F3986" s="16">
        <v>177.07</v>
      </c>
      <c r="G3986" s="8"/>
      <c r="H3986" s="9"/>
      <c r="I3986" s="9"/>
      <c r="J3986" s="17">
        <f>E3986-F3986</f>
        <v>-6.689999999999998</v>
      </c>
      <c r="K3986" s="9"/>
      <c r="L3986" s="9"/>
      <c r="M3986" s="9"/>
    </row>
    <row r="3987" spans="1:13" ht="12.75">
      <c r="A3987" s="1" t="s">
        <v>13</v>
      </c>
      <c r="B3987" s="5" t="s">
        <v>149</v>
      </c>
      <c r="C3987" s="5" t="s">
        <v>131</v>
      </c>
      <c r="D3987" s="5" t="s">
        <v>18</v>
      </c>
      <c r="E3987" s="16">
        <v>1333.8</v>
      </c>
      <c r="F3987" s="16">
        <v>1067.7</v>
      </c>
      <c r="G3987" s="8"/>
      <c r="H3987" s="9"/>
      <c r="I3987" s="9"/>
      <c r="J3987" s="17">
        <f>E3987-F3987</f>
        <v>266.0999999999999</v>
      </c>
      <c r="K3987" s="9"/>
      <c r="L3987" s="9"/>
      <c r="M3987" s="9"/>
    </row>
    <row r="3988" spans="1:13" ht="12.75">
      <c r="A3988" s="1" t="s">
        <v>13</v>
      </c>
      <c r="B3988" s="5" t="s">
        <v>149</v>
      </c>
      <c r="C3988" s="5" t="s">
        <v>131</v>
      </c>
      <c r="D3988" s="5" t="s">
        <v>19</v>
      </c>
      <c r="E3988" s="16">
        <v>1053.44</v>
      </c>
      <c r="F3988" s="16">
        <v>859.95</v>
      </c>
      <c r="G3988" s="8"/>
      <c r="H3988" s="9"/>
      <c r="I3988" s="9"/>
      <c r="J3988" s="17">
        <f>E3988-F3988</f>
        <v>193.49</v>
      </c>
      <c r="K3988" s="9"/>
      <c r="L3988" s="9"/>
      <c r="M3988" s="9"/>
    </row>
    <row r="3989" spans="1:13" ht="12.75">
      <c r="A3989" s="1" t="s">
        <v>13</v>
      </c>
      <c r="B3989" s="5" t="s">
        <v>149</v>
      </c>
      <c r="C3989" s="5" t="s">
        <v>131</v>
      </c>
      <c r="D3989" s="5" t="s">
        <v>22</v>
      </c>
      <c r="E3989" s="16">
        <v>1055.26</v>
      </c>
      <c r="F3989" s="16">
        <v>822.58</v>
      </c>
      <c r="G3989" s="8"/>
      <c r="H3989" s="9"/>
      <c r="I3989" s="9"/>
      <c r="J3989" s="17">
        <f>E3989-F3989</f>
        <v>232.67999999999995</v>
      </c>
      <c r="K3989" s="9"/>
      <c r="L3989" s="9"/>
      <c r="M3989" s="9"/>
    </row>
    <row r="3990" spans="1:13" ht="12.75">
      <c r="A3990" s="1" t="s">
        <v>13</v>
      </c>
      <c r="B3990" s="5" t="s">
        <v>149</v>
      </c>
      <c r="C3990" s="5" t="s">
        <v>131</v>
      </c>
      <c r="D3990" s="5" t="s">
        <v>24</v>
      </c>
      <c r="E3990" s="16">
        <v>21.24</v>
      </c>
      <c r="F3990" s="16">
        <v>23.75</v>
      </c>
      <c r="G3990" s="8"/>
      <c r="H3990" s="9"/>
      <c r="I3990" s="9"/>
      <c r="J3990" s="17">
        <f>E3990-F3990</f>
        <v>-2.5100000000000016</v>
      </c>
      <c r="K3990" s="9"/>
      <c r="L3990" s="9"/>
      <c r="M3990" s="9"/>
    </row>
    <row r="3991" spans="1:13" ht="12.75">
      <c r="A3991" s="1" t="s">
        <v>13</v>
      </c>
      <c r="B3991" s="5" t="s">
        <v>149</v>
      </c>
      <c r="C3991" s="5" t="s">
        <v>131</v>
      </c>
      <c r="D3991" s="5" t="s">
        <v>25</v>
      </c>
      <c r="E3991" s="16">
        <v>20421.06</v>
      </c>
      <c r="F3991" s="16">
        <v>16200.99</v>
      </c>
      <c r="G3991" s="8"/>
      <c r="H3991" s="9"/>
      <c r="I3991" s="9"/>
      <c r="J3991" s="17">
        <f>E3991-F3991</f>
        <v>4220.0700000000015</v>
      </c>
      <c r="K3991" s="9"/>
      <c r="L3991" s="9"/>
      <c r="M3991" s="9"/>
    </row>
    <row r="3992" spans="1:13" ht="12.75">
      <c r="A3992" s="1" t="s">
        <v>13</v>
      </c>
      <c r="B3992" s="5" t="s">
        <v>149</v>
      </c>
      <c r="C3992" s="5" t="s">
        <v>131</v>
      </c>
      <c r="D3992" s="10" t="s">
        <v>26</v>
      </c>
      <c r="E3992" s="11">
        <v>5850.98</v>
      </c>
      <c r="F3992" s="11">
        <v>4688.62</v>
      </c>
      <c r="G3992" s="8">
        <v>600</v>
      </c>
      <c r="H3992" s="9"/>
      <c r="I3992" s="9"/>
      <c r="J3992" s="17">
        <f>E3992-F3992</f>
        <v>1162.3599999999997</v>
      </c>
      <c r="K3992" s="9"/>
      <c r="L3992" s="9"/>
      <c r="M3992" s="9"/>
    </row>
    <row r="3993" spans="1:13" ht="12.75">
      <c r="A3993" s="1" t="s">
        <v>13</v>
      </c>
      <c r="B3993" s="5" t="s">
        <v>149</v>
      </c>
      <c r="C3993" s="18" t="s">
        <v>131</v>
      </c>
      <c r="D3993" s="18" t="s">
        <v>28</v>
      </c>
      <c r="E3993" s="19">
        <v>14191.32</v>
      </c>
      <c r="F3993" s="19">
        <v>11009.52</v>
      </c>
      <c r="G3993" s="8"/>
      <c r="H3993" s="9"/>
      <c r="I3993" s="9"/>
      <c r="J3993" s="17">
        <f>E3993-F3993</f>
        <v>3181.7999999999993</v>
      </c>
      <c r="K3993" s="9"/>
      <c r="L3993" s="9"/>
      <c r="M3993" s="9"/>
    </row>
    <row r="3994" spans="1:13" ht="12.75">
      <c r="A3994" s="1" t="s">
        <v>13</v>
      </c>
      <c r="B3994" s="5" t="s">
        <v>149</v>
      </c>
      <c r="C3994" s="5" t="s">
        <v>131</v>
      </c>
      <c r="D3994" s="5" t="s">
        <v>54</v>
      </c>
      <c r="E3994" s="16">
        <v>7256.16</v>
      </c>
      <c r="F3994" s="16">
        <v>5664.62</v>
      </c>
      <c r="G3994" s="8"/>
      <c r="H3994" s="9"/>
      <c r="I3994" s="9"/>
      <c r="J3994" s="17">
        <f>E3994-F3994</f>
        <v>1591.54</v>
      </c>
      <c r="K3994" s="9"/>
      <c r="L3994" s="9"/>
      <c r="M3994" s="9"/>
    </row>
    <row r="3995" spans="1:13" ht="12.75">
      <c r="A3995" s="1" t="s">
        <v>13</v>
      </c>
      <c r="B3995" s="5" t="s">
        <v>149</v>
      </c>
      <c r="C3995" s="5" t="s">
        <v>131</v>
      </c>
      <c r="D3995" s="5" t="s">
        <v>29</v>
      </c>
      <c r="E3995" s="16">
        <v>0</v>
      </c>
      <c r="F3995" s="16">
        <v>-14.11</v>
      </c>
      <c r="G3995" s="8"/>
      <c r="H3995" s="9"/>
      <c r="I3995" s="9"/>
      <c r="J3995" s="17">
        <f>E3995-F3995</f>
        <v>14.11</v>
      </c>
      <c r="K3995" s="9"/>
      <c r="L3995" s="9"/>
      <c r="M3995" s="9"/>
    </row>
    <row r="3996" spans="1:13" ht="12.75">
      <c r="A3996" s="1" t="s">
        <v>13</v>
      </c>
      <c r="B3996" s="5" t="s">
        <v>149</v>
      </c>
      <c r="C3996" s="5" t="s">
        <v>131</v>
      </c>
      <c r="D3996" s="5" t="s">
        <v>30</v>
      </c>
      <c r="E3996" s="16">
        <v>2822.39</v>
      </c>
      <c r="F3996" s="16">
        <v>1455.84</v>
      </c>
      <c r="G3996" s="8"/>
      <c r="H3996" s="9"/>
      <c r="I3996" s="9"/>
      <c r="J3996" s="17">
        <f>E3996-F3996</f>
        <v>1366.55</v>
      </c>
      <c r="K3996" s="9">
        <f>10.8*12</f>
        <v>129.60000000000002</v>
      </c>
      <c r="L3996" s="9"/>
      <c r="M3996" s="9"/>
    </row>
    <row r="3997" spans="1:13" ht="12.75">
      <c r="A3997" s="1" t="s">
        <v>13</v>
      </c>
      <c r="B3997" s="5" t="s">
        <v>149</v>
      </c>
      <c r="C3997" s="5" t="s">
        <v>131</v>
      </c>
      <c r="D3997" s="5" t="s">
        <v>33</v>
      </c>
      <c r="E3997" s="16">
        <v>1247.64</v>
      </c>
      <c r="F3997" s="16">
        <v>997.78</v>
      </c>
      <c r="G3997" s="8"/>
      <c r="H3997" s="9"/>
      <c r="I3997" s="9"/>
      <c r="J3997" s="17">
        <f>E3997-F3997</f>
        <v>249.86000000000013</v>
      </c>
      <c r="K3997" s="9"/>
      <c r="L3997" s="9"/>
      <c r="M3997" s="9"/>
    </row>
    <row r="3998" spans="1:13" ht="12.75">
      <c r="A3998" s="1" t="s">
        <v>13</v>
      </c>
      <c r="B3998" s="5" t="s">
        <v>149</v>
      </c>
      <c r="C3998" s="5" t="s">
        <v>131</v>
      </c>
      <c r="D3998" s="5" t="s">
        <v>37</v>
      </c>
      <c r="E3998" s="16">
        <v>63858.93</v>
      </c>
      <c r="F3998" s="16">
        <v>49645.62</v>
      </c>
      <c r="G3998" s="8"/>
      <c r="H3998" s="9"/>
      <c r="I3998" s="9"/>
      <c r="J3998" s="17">
        <f>E3998-F3998</f>
        <v>14213.309999999998</v>
      </c>
      <c r="K3998" s="9"/>
      <c r="L3998" s="9"/>
      <c r="M3998" s="9"/>
    </row>
    <row r="3999" spans="2:13" ht="12.75">
      <c r="B3999" s="5"/>
      <c r="C3999" s="5"/>
      <c r="D3999" s="10" t="s">
        <v>38</v>
      </c>
      <c r="E3999" s="11">
        <f>E3984+E3985+E3986+E3987+E3988+E3989+E3990+E3991+E3994+E3997</f>
        <v>40994.240000000005</v>
      </c>
      <c r="F3999" s="11">
        <f>F3984+F3985+F3986+F3987+F3988+F3989+F3990+F3991+F3994+F3997</f>
        <v>32505.749999999996</v>
      </c>
      <c r="G3999" s="8"/>
      <c r="H3999" s="9"/>
      <c r="I3999" s="9"/>
      <c r="J3999" s="17">
        <f>E3999-F3999</f>
        <v>8488.490000000009</v>
      </c>
      <c r="K3999" s="9"/>
      <c r="L3999" s="9"/>
      <c r="M3999" s="9"/>
    </row>
    <row r="4000" spans="2:13" ht="12.75">
      <c r="B4000" s="5"/>
      <c r="C4000" s="5"/>
      <c r="D4000" s="10" t="s">
        <v>51</v>
      </c>
      <c r="E4000" s="11">
        <f>E3999+E3993+E3992</f>
        <v>61036.54000000001</v>
      </c>
      <c r="F4000" s="11">
        <f>F3999+F3993+F3992</f>
        <v>48203.89</v>
      </c>
      <c r="G4000" s="8"/>
      <c r="H4000" s="9"/>
      <c r="I4000" s="9"/>
      <c r="J4000" s="17">
        <f>E4000-F4000</f>
        <v>12832.650000000009</v>
      </c>
      <c r="K4000" s="9"/>
      <c r="L4000" s="9"/>
      <c r="M4000" s="9"/>
    </row>
    <row r="4001" spans="1:13" ht="12.75">
      <c r="A4001" s="1" t="s">
        <v>13</v>
      </c>
      <c r="B4001" s="5" t="s">
        <v>149</v>
      </c>
      <c r="C4001" s="5" t="s">
        <v>85</v>
      </c>
      <c r="D4001" s="5" t="s">
        <v>16</v>
      </c>
      <c r="E4001" s="16">
        <v>12541.62</v>
      </c>
      <c r="F4001" s="16">
        <v>7678.09</v>
      </c>
      <c r="G4001" s="8"/>
      <c r="H4001" s="9"/>
      <c r="I4001" s="9"/>
      <c r="J4001" s="17">
        <f>E4001-F4001</f>
        <v>4863.530000000001</v>
      </c>
      <c r="K4001" s="9"/>
      <c r="L4001" s="9"/>
      <c r="M4001" s="9"/>
    </row>
    <row r="4002" spans="1:13" ht="12.75">
      <c r="A4002" s="1" t="s">
        <v>13</v>
      </c>
      <c r="B4002" s="5" t="s">
        <v>149</v>
      </c>
      <c r="C4002" s="5" t="s">
        <v>85</v>
      </c>
      <c r="D4002" s="5" t="s">
        <v>49</v>
      </c>
      <c r="E4002" s="16">
        <v>1229.64</v>
      </c>
      <c r="F4002" s="16">
        <v>760.56</v>
      </c>
      <c r="G4002" s="8"/>
      <c r="H4002" s="9"/>
      <c r="I4002" s="9"/>
      <c r="J4002" s="17">
        <f>E4002-F4002</f>
        <v>469.08000000000015</v>
      </c>
      <c r="K4002" s="9"/>
      <c r="L4002" s="9"/>
      <c r="M4002" s="9"/>
    </row>
    <row r="4003" spans="1:13" ht="12.75">
      <c r="A4003" s="1" t="s">
        <v>13</v>
      </c>
      <c r="B4003" s="5" t="s">
        <v>149</v>
      </c>
      <c r="C4003" s="5" t="s">
        <v>85</v>
      </c>
      <c r="D4003" s="5" t="s">
        <v>50</v>
      </c>
      <c r="E4003" s="16">
        <v>280.98</v>
      </c>
      <c r="F4003" s="16">
        <v>219.99</v>
      </c>
      <c r="G4003" s="8"/>
      <c r="H4003" s="9"/>
      <c r="I4003" s="9"/>
      <c r="J4003" s="17">
        <f>E4003-F4003</f>
        <v>60.99000000000001</v>
      </c>
      <c r="K4003" s="9"/>
      <c r="L4003" s="9"/>
      <c r="M4003" s="9"/>
    </row>
    <row r="4004" spans="1:13" ht="12.75">
      <c r="A4004" s="1" t="s">
        <v>13</v>
      </c>
      <c r="B4004" s="5" t="s">
        <v>149</v>
      </c>
      <c r="C4004" s="5" t="s">
        <v>85</v>
      </c>
      <c r="D4004" s="5" t="s">
        <v>18</v>
      </c>
      <c r="E4004" s="16">
        <v>2178</v>
      </c>
      <c r="F4004" s="16">
        <v>1345.59</v>
      </c>
      <c r="G4004" s="8"/>
      <c r="H4004" s="9"/>
      <c r="I4004" s="9"/>
      <c r="J4004" s="17">
        <f>E4004-F4004</f>
        <v>832.4100000000001</v>
      </c>
      <c r="K4004" s="9"/>
      <c r="L4004" s="9"/>
      <c r="M4004" s="9"/>
    </row>
    <row r="4005" spans="1:13" ht="12.75">
      <c r="A4005" s="1" t="s">
        <v>13</v>
      </c>
      <c r="B4005" s="5" t="s">
        <v>149</v>
      </c>
      <c r="C4005" s="5" t="s">
        <v>85</v>
      </c>
      <c r="D4005" s="5" t="s">
        <v>19</v>
      </c>
      <c r="E4005" s="16">
        <v>1721.64</v>
      </c>
      <c r="F4005" s="16">
        <v>1082.87</v>
      </c>
      <c r="G4005" s="8"/>
      <c r="H4005" s="9"/>
      <c r="I4005" s="9"/>
      <c r="J4005" s="17">
        <f>E4005-F4005</f>
        <v>638.7700000000002</v>
      </c>
      <c r="K4005" s="9"/>
      <c r="L4005" s="9"/>
      <c r="M4005" s="9"/>
    </row>
    <row r="4006" spans="1:13" ht="12.75">
      <c r="A4006" s="1" t="s">
        <v>13</v>
      </c>
      <c r="B4006" s="5" t="s">
        <v>149</v>
      </c>
      <c r="C4006" s="5" t="s">
        <v>85</v>
      </c>
      <c r="D4006" s="5" t="s">
        <v>22</v>
      </c>
      <c r="E4006" s="16">
        <v>1721.34</v>
      </c>
      <c r="F4006" s="16">
        <v>1037.9</v>
      </c>
      <c r="G4006" s="8"/>
      <c r="H4006" s="9"/>
      <c r="I4006" s="9"/>
      <c r="J4006" s="17">
        <f>E4006-F4006</f>
        <v>683.4399999999998</v>
      </c>
      <c r="K4006" s="9"/>
      <c r="L4006" s="9"/>
      <c r="M4006" s="9"/>
    </row>
    <row r="4007" spans="1:13" ht="12.75">
      <c r="A4007" s="1" t="s">
        <v>13</v>
      </c>
      <c r="B4007" s="5" t="s">
        <v>149</v>
      </c>
      <c r="C4007" s="5" t="s">
        <v>85</v>
      </c>
      <c r="D4007" s="5" t="s">
        <v>24</v>
      </c>
      <c r="E4007" s="16">
        <v>35.04</v>
      </c>
      <c r="F4007" s="16">
        <v>29.25</v>
      </c>
      <c r="G4007" s="8"/>
      <c r="H4007" s="9"/>
      <c r="I4007" s="9"/>
      <c r="J4007" s="17">
        <f>E4007-F4007</f>
        <v>5.789999999999999</v>
      </c>
      <c r="K4007" s="9"/>
      <c r="L4007" s="9"/>
      <c r="M4007" s="9"/>
    </row>
    <row r="4008" spans="1:13" ht="12.75">
      <c r="A4008" s="1" t="s">
        <v>13</v>
      </c>
      <c r="B4008" s="5" t="s">
        <v>149</v>
      </c>
      <c r="C4008" s="5" t="s">
        <v>85</v>
      </c>
      <c r="D4008" s="5" t="s">
        <v>25</v>
      </c>
      <c r="E4008" s="16">
        <v>33338.34</v>
      </c>
      <c r="F4008" s="16">
        <v>20430.98</v>
      </c>
      <c r="G4008" s="8"/>
      <c r="H4008" s="9"/>
      <c r="I4008" s="9"/>
      <c r="J4008" s="17">
        <f>E4008-F4008</f>
        <v>12907.359999999997</v>
      </c>
      <c r="K4008" s="9"/>
      <c r="L4008" s="9"/>
      <c r="M4008" s="9"/>
    </row>
    <row r="4009" spans="1:13" ht="12.75">
      <c r="A4009" s="1" t="s">
        <v>13</v>
      </c>
      <c r="B4009" s="5" t="s">
        <v>149</v>
      </c>
      <c r="C4009" s="5" t="s">
        <v>85</v>
      </c>
      <c r="D4009" s="10" t="s">
        <v>26</v>
      </c>
      <c r="E4009" s="11">
        <v>9555.3</v>
      </c>
      <c r="F4009" s="11">
        <v>5909.1</v>
      </c>
      <c r="G4009" s="8">
        <v>7700</v>
      </c>
      <c r="H4009" s="9"/>
      <c r="I4009" s="9"/>
      <c r="J4009" s="17">
        <f>E4009-F4009</f>
        <v>3646.199999999999</v>
      </c>
      <c r="K4009" s="9"/>
      <c r="L4009" s="9"/>
      <c r="M4009" s="9"/>
    </row>
    <row r="4010" spans="1:13" ht="12.75">
      <c r="A4010" s="1" t="s">
        <v>13</v>
      </c>
      <c r="B4010" s="5" t="s">
        <v>149</v>
      </c>
      <c r="C4010" s="18" t="s">
        <v>85</v>
      </c>
      <c r="D4010" s="18" t="s">
        <v>28</v>
      </c>
      <c r="E4010" s="19">
        <v>23185.8</v>
      </c>
      <c r="F4010" s="19">
        <v>14482.78</v>
      </c>
      <c r="G4010" s="8"/>
      <c r="H4010" s="9"/>
      <c r="I4010" s="9"/>
      <c r="J4010" s="17">
        <f>E4010-F4010</f>
        <v>8703.019999999999</v>
      </c>
      <c r="K4010" s="9"/>
      <c r="L4010" s="9"/>
      <c r="M4010" s="9"/>
    </row>
    <row r="4011" spans="1:13" ht="12.75">
      <c r="A4011" s="1" t="s">
        <v>13</v>
      </c>
      <c r="B4011" s="5" t="s">
        <v>149</v>
      </c>
      <c r="C4011" s="5" t="s">
        <v>85</v>
      </c>
      <c r="D4011" s="5" t="s">
        <v>54</v>
      </c>
      <c r="E4011" s="16">
        <v>11838.9</v>
      </c>
      <c r="F4011" s="16">
        <v>7149.81</v>
      </c>
      <c r="G4011" s="8"/>
      <c r="H4011" s="9"/>
      <c r="I4011" s="9"/>
      <c r="J4011" s="17">
        <f>E4011-F4011</f>
        <v>4689.089999999999</v>
      </c>
      <c r="K4011" s="9"/>
      <c r="L4011" s="9"/>
      <c r="M4011" s="9"/>
    </row>
    <row r="4012" spans="1:13" ht="12.75">
      <c r="A4012" s="1" t="s">
        <v>13</v>
      </c>
      <c r="B4012" s="5" t="s">
        <v>149</v>
      </c>
      <c r="C4012" s="5" t="s">
        <v>85</v>
      </c>
      <c r="D4012" s="5" t="s">
        <v>29</v>
      </c>
      <c r="E4012" s="16">
        <v>280.44</v>
      </c>
      <c r="F4012" s="16">
        <v>172.21</v>
      </c>
      <c r="G4012" s="8"/>
      <c r="H4012" s="9"/>
      <c r="I4012" s="9"/>
      <c r="J4012" s="17">
        <f>E4012-F4012</f>
        <v>108.22999999999999</v>
      </c>
      <c r="K4012" s="9"/>
      <c r="L4012" s="9"/>
      <c r="M4012" s="9"/>
    </row>
    <row r="4013" spans="1:13" ht="12.75">
      <c r="A4013" s="1" t="s">
        <v>13</v>
      </c>
      <c r="B4013" s="5" t="s">
        <v>149</v>
      </c>
      <c r="C4013" s="5" t="s">
        <v>85</v>
      </c>
      <c r="D4013" s="5" t="s">
        <v>30</v>
      </c>
      <c r="E4013" s="16">
        <v>10362.78</v>
      </c>
      <c r="F4013" s="16">
        <v>6895.32</v>
      </c>
      <c r="G4013" s="8"/>
      <c r="H4013" s="9"/>
      <c r="I4013" s="9"/>
      <c r="J4013" s="17">
        <f>E4013-F4013</f>
        <v>3467.460000000001</v>
      </c>
      <c r="K4013" s="9">
        <f>39.6*12</f>
        <v>475.20000000000005</v>
      </c>
      <c r="L4013" s="9"/>
      <c r="M4013" s="9"/>
    </row>
    <row r="4014" spans="1:13" ht="12.75">
      <c r="A4014" s="1" t="s">
        <v>13</v>
      </c>
      <c r="B4014" s="5" t="s">
        <v>149</v>
      </c>
      <c r="C4014" s="5" t="s">
        <v>85</v>
      </c>
      <c r="D4014" s="5" t="s">
        <v>32</v>
      </c>
      <c r="E4014" s="16">
        <v>1014.28</v>
      </c>
      <c r="F4014" s="16">
        <v>747.14</v>
      </c>
      <c r="G4014" s="8"/>
      <c r="H4014" s="9"/>
      <c r="I4014" s="9"/>
      <c r="J4014" s="17">
        <f>E4014-F4014</f>
        <v>267.14</v>
      </c>
      <c r="K4014" s="9"/>
      <c r="L4014" s="9"/>
      <c r="M4014" s="9"/>
    </row>
    <row r="4015" spans="1:13" ht="12.75">
      <c r="A4015" s="1" t="s">
        <v>13</v>
      </c>
      <c r="B4015" s="5" t="s">
        <v>149</v>
      </c>
      <c r="C4015" s="5" t="s">
        <v>85</v>
      </c>
      <c r="D4015" s="5" t="s">
        <v>33</v>
      </c>
      <c r="E4015" s="16">
        <v>2037.6</v>
      </c>
      <c r="F4015" s="16">
        <v>1258.03</v>
      </c>
      <c r="G4015" s="8"/>
      <c r="H4015" s="9"/>
      <c r="I4015" s="9"/>
      <c r="J4015" s="17">
        <f>E4015-F4015</f>
        <v>779.5699999999999</v>
      </c>
      <c r="K4015" s="9"/>
      <c r="L4015" s="9"/>
      <c r="M4015" s="9"/>
    </row>
    <row r="4016" spans="1:13" ht="12.75">
      <c r="A4016" s="1" t="s">
        <v>13</v>
      </c>
      <c r="B4016" s="5" t="s">
        <v>149</v>
      </c>
      <c r="C4016" s="5" t="s">
        <v>85</v>
      </c>
      <c r="D4016" s="5" t="s">
        <v>34</v>
      </c>
      <c r="E4016" s="16">
        <v>19175.35</v>
      </c>
      <c r="F4016" s="16">
        <v>5616.49</v>
      </c>
      <c r="G4016" s="8"/>
      <c r="H4016" s="9"/>
      <c r="I4016" s="9"/>
      <c r="J4016" s="17">
        <f>E4016-F4016</f>
        <v>13558.859999999999</v>
      </c>
      <c r="K4016" s="9">
        <v>20179</v>
      </c>
      <c r="L4016" s="9"/>
      <c r="M4016" s="9"/>
    </row>
    <row r="4017" spans="1:13" ht="12.75">
      <c r="A4017" s="1" t="s">
        <v>13</v>
      </c>
      <c r="B4017" s="5" t="s">
        <v>149</v>
      </c>
      <c r="C4017" s="5" t="s">
        <v>85</v>
      </c>
      <c r="D4017" s="5" t="s">
        <v>35</v>
      </c>
      <c r="E4017" s="16">
        <v>426.58</v>
      </c>
      <c r="F4017" s="16">
        <v>332.26</v>
      </c>
      <c r="G4017" s="8"/>
      <c r="H4017" s="9"/>
      <c r="I4017" s="9"/>
      <c r="J4017" s="17">
        <f>E4017-F4017</f>
        <v>94.32</v>
      </c>
      <c r="K4017" s="9"/>
      <c r="L4017" s="9"/>
      <c r="M4017" s="9"/>
    </row>
    <row r="4018" spans="1:13" ht="12.75">
      <c r="A4018" s="1" t="s">
        <v>13</v>
      </c>
      <c r="B4018" s="5" t="s">
        <v>149</v>
      </c>
      <c r="C4018" s="5" t="s">
        <v>85</v>
      </c>
      <c r="D4018" s="5" t="s">
        <v>36</v>
      </c>
      <c r="E4018" s="16">
        <v>0</v>
      </c>
      <c r="F4018" s="16">
        <v>96.23</v>
      </c>
      <c r="G4018" s="8"/>
      <c r="H4018" s="9"/>
      <c r="I4018" s="9"/>
      <c r="J4018" s="17">
        <f>E4018-F4018</f>
        <v>-96.23</v>
      </c>
      <c r="K4018" s="9"/>
      <c r="L4018" s="9"/>
      <c r="M4018" s="9"/>
    </row>
    <row r="4019" spans="1:13" ht="12.75">
      <c r="A4019" s="1" t="s">
        <v>13</v>
      </c>
      <c r="B4019" s="5" t="s">
        <v>149</v>
      </c>
      <c r="C4019" s="5" t="s">
        <v>85</v>
      </c>
      <c r="D4019" s="5" t="s">
        <v>37</v>
      </c>
      <c r="E4019" s="16">
        <v>130923.63</v>
      </c>
      <c r="F4019" s="16">
        <v>75244.6</v>
      </c>
      <c r="G4019" s="8"/>
      <c r="H4019" s="9"/>
      <c r="I4019" s="9"/>
      <c r="J4019" s="17">
        <f>E4019-F4019</f>
        <v>55679.03</v>
      </c>
      <c r="K4019" s="9"/>
      <c r="L4019" s="9"/>
      <c r="M4019" s="9"/>
    </row>
    <row r="4020" spans="2:13" ht="12.75">
      <c r="B4020" s="5"/>
      <c r="C4020" s="5"/>
      <c r="D4020" s="10" t="s">
        <v>38</v>
      </c>
      <c r="E4020" s="11">
        <f>E4001+E4002+E4003+E4004+E4005+E4006+E4007+E4008+E4011+E4015</f>
        <v>66923.1</v>
      </c>
      <c r="F4020" s="11">
        <f>F4001+F4002+F4003+F4004+F4005+F4006+F4007+F4008+F4011+F4015</f>
        <v>40993.06999999999</v>
      </c>
      <c r="G4020" s="8"/>
      <c r="H4020" s="9"/>
      <c r="I4020" s="9"/>
      <c r="J4020" s="17">
        <f>E4020-F4020</f>
        <v>25930.030000000013</v>
      </c>
      <c r="K4020" s="9"/>
      <c r="L4020" s="9"/>
      <c r="M4020" s="9"/>
    </row>
    <row r="4021" spans="2:13" ht="12.75">
      <c r="B4021" s="5"/>
      <c r="C4021" s="5"/>
      <c r="D4021" s="10" t="s">
        <v>51</v>
      </c>
      <c r="E4021" s="11">
        <f>E4020+E4010+E4009</f>
        <v>99664.20000000001</v>
      </c>
      <c r="F4021" s="11">
        <f>F4020+F4010+F4009</f>
        <v>61384.94999999999</v>
      </c>
      <c r="G4021" s="8"/>
      <c r="H4021" s="9"/>
      <c r="I4021" s="9"/>
      <c r="J4021" s="17">
        <f>E4021-F4021</f>
        <v>38279.25000000002</v>
      </c>
      <c r="K4021" s="9"/>
      <c r="L4021" s="9"/>
      <c r="M4021" s="9"/>
    </row>
    <row r="4022" spans="1:13" ht="12.75">
      <c r="A4022" s="1" t="s">
        <v>13</v>
      </c>
      <c r="B4022" s="5" t="s">
        <v>149</v>
      </c>
      <c r="C4022" s="5" t="s">
        <v>133</v>
      </c>
      <c r="D4022" s="5" t="s">
        <v>16</v>
      </c>
      <c r="E4022" s="16">
        <v>7166.6</v>
      </c>
      <c r="F4022" s="16">
        <v>4977.4</v>
      </c>
      <c r="G4022" s="8"/>
      <c r="H4022" s="9"/>
      <c r="I4022" s="9"/>
      <c r="J4022" s="17">
        <f>E4022-F4022</f>
        <v>2189.2000000000007</v>
      </c>
      <c r="K4022" s="9"/>
      <c r="L4022" s="9"/>
      <c r="M4022" s="9"/>
    </row>
    <row r="4023" spans="1:13" ht="12.75">
      <c r="A4023" s="1" t="s">
        <v>13</v>
      </c>
      <c r="B4023" s="5" t="s">
        <v>149</v>
      </c>
      <c r="C4023" s="5" t="s">
        <v>133</v>
      </c>
      <c r="D4023" s="5" t="s">
        <v>49</v>
      </c>
      <c r="E4023" s="16">
        <v>701.98</v>
      </c>
      <c r="F4023" s="16">
        <v>491.68</v>
      </c>
      <c r="G4023" s="8"/>
      <c r="H4023" s="9"/>
      <c r="I4023" s="9"/>
      <c r="J4023" s="17">
        <f>E4023-F4023</f>
        <v>210.3</v>
      </c>
      <c r="K4023" s="9"/>
      <c r="L4023" s="9"/>
      <c r="M4023" s="9"/>
    </row>
    <row r="4024" spans="1:13" ht="12.75">
      <c r="A4024" s="1" t="s">
        <v>13</v>
      </c>
      <c r="B4024" s="5" t="s">
        <v>149</v>
      </c>
      <c r="C4024" s="5" t="s">
        <v>133</v>
      </c>
      <c r="D4024" s="5" t="s">
        <v>50</v>
      </c>
      <c r="E4024" s="16">
        <v>156.82</v>
      </c>
      <c r="F4024" s="16">
        <v>133.88</v>
      </c>
      <c r="G4024" s="8"/>
      <c r="H4024" s="9"/>
      <c r="I4024" s="9"/>
      <c r="J4024" s="17">
        <f>E4024-F4024</f>
        <v>22.939999999999998</v>
      </c>
      <c r="K4024" s="9"/>
      <c r="L4024" s="9"/>
      <c r="M4024" s="9"/>
    </row>
    <row r="4025" spans="1:13" ht="12.75">
      <c r="A4025" s="1" t="s">
        <v>13</v>
      </c>
      <c r="B4025" s="5" t="s">
        <v>149</v>
      </c>
      <c r="C4025" s="5" t="s">
        <v>133</v>
      </c>
      <c r="D4025" s="5" t="s">
        <v>18</v>
      </c>
      <c r="E4025" s="16">
        <v>1243.8</v>
      </c>
      <c r="F4025" s="16">
        <v>870.16</v>
      </c>
      <c r="G4025" s="8"/>
      <c r="H4025" s="9"/>
      <c r="I4025" s="9"/>
      <c r="J4025" s="17">
        <f>E4025-F4025</f>
        <v>373.64</v>
      </c>
      <c r="K4025" s="9"/>
      <c r="L4025" s="9"/>
      <c r="M4025" s="9"/>
    </row>
    <row r="4026" spans="1:13" ht="12.75">
      <c r="A4026" s="1" t="s">
        <v>13</v>
      </c>
      <c r="B4026" s="5" t="s">
        <v>149</v>
      </c>
      <c r="C4026" s="5" t="s">
        <v>133</v>
      </c>
      <c r="D4026" s="5" t="s">
        <v>19</v>
      </c>
      <c r="E4026" s="16">
        <v>981.54</v>
      </c>
      <c r="F4026" s="16">
        <v>696.7</v>
      </c>
      <c r="G4026" s="8"/>
      <c r="H4026" s="9"/>
      <c r="I4026" s="9"/>
      <c r="J4026" s="17">
        <f>E4026-F4026</f>
        <v>284.8399999999999</v>
      </c>
      <c r="K4026" s="9"/>
      <c r="L4026" s="9"/>
      <c r="M4026" s="9"/>
    </row>
    <row r="4027" spans="1:13" ht="12.75">
      <c r="A4027" s="1" t="s">
        <v>13</v>
      </c>
      <c r="B4027" s="5" t="s">
        <v>149</v>
      </c>
      <c r="C4027" s="5" t="s">
        <v>133</v>
      </c>
      <c r="D4027" s="5" t="s">
        <v>22</v>
      </c>
      <c r="E4027" s="16">
        <v>985.18</v>
      </c>
      <c r="F4027" s="16">
        <v>676.04</v>
      </c>
      <c r="G4027" s="8"/>
      <c r="H4027" s="9"/>
      <c r="I4027" s="9"/>
      <c r="J4027" s="17">
        <f>E4027-F4027</f>
        <v>309.14</v>
      </c>
      <c r="K4027" s="9"/>
      <c r="L4027" s="9"/>
      <c r="M4027" s="9"/>
    </row>
    <row r="4028" spans="1:13" ht="12.75">
      <c r="A4028" s="1" t="s">
        <v>13</v>
      </c>
      <c r="B4028" s="5" t="s">
        <v>149</v>
      </c>
      <c r="C4028" s="5" t="s">
        <v>133</v>
      </c>
      <c r="D4028" s="5" t="s">
        <v>24</v>
      </c>
      <c r="E4028" s="16">
        <v>19.36</v>
      </c>
      <c r="F4028" s="16">
        <v>17.46</v>
      </c>
      <c r="G4028" s="8"/>
      <c r="H4028" s="9"/>
      <c r="I4028" s="9"/>
      <c r="J4028" s="17">
        <f>E4028-F4028</f>
        <v>1.8999999999999986</v>
      </c>
      <c r="K4028" s="9"/>
      <c r="L4028" s="9"/>
      <c r="M4028" s="9"/>
    </row>
    <row r="4029" spans="1:13" ht="12.75">
      <c r="A4029" s="1" t="s">
        <v>13</v>
      </c>
      <c r="B4029" s="5" t="s">
        <v>149</v>
      </c>
      <c r="C4029" s="5" t="s">
        <v>133</v>
      </c>
      <c r="D4029" s="5" t="s">
        <v>25</v>
      </c>
      <c r="E4029" s="16">
        <v>19048.88</v>
      </c>
      <c r="F4029" s="16">
        <v>13240.84</v>
      </c>
      <c r="G4029" s="8"/>
      <c r="H4029" s="9"/>
      <c r="I4029" s="9"/>
      <c r="J4029" s="17">
        <f>E4029-F4029</f>
        <v>5808.040000000001</v>
      </c>
      <c r="K4029" s="9"/>
      <c r="L4029" s="9"/>
      <c r="M4029" s="9"/>
    </row>
    <row r="4030" spans="1:13" ht="12.75">
      <c r="A4030" s="1" t="s">
        <v>13</v>
      </c>
      <c r="B4030" s="5" t="s">
        <v>149</v>
      </c>
      <c r="C4030" s="5" t="s">
        <v>133</v>
      </c>
      <c r="D4030" s="10" t="s">
        <v>26</v>
      </c>
      <c r="E4030" s="11">
        <v>5455.72</v>
      </c>
      <c r="F4030" s="11">
        <v>3820.01</v>
      </c>
      <c r="G4030" s="8">
        <v>1900</v>
      </c>
      <c r="H4030" s="9"/>
      <c r="I4030" s="9"/>
      <c r="J4030" s="17">
        <f>E4030-F4030</f>
        <v>1635.71</v>
      </c>
      <c r="K4030" s="9"/>
      <c r="L4030" s="9"/>
      <c r="M4030" s="9"/>
    </row>
    <row r="4031" spans="1:13" ht="12.75">
      <c r="A4031" s="1" t="s">
        <v>13</v>
      </c>
      <c r="B4031" s="5" t="s">
        <v>149</v>
      </c>
      <c r="C4031" s="18" t="s">
        <v>133</v>
      </c>
      <c r="D4031" s="18" t="s">
        <v>28</v>
      </c>
      <c r="E4031" s="19">
        <v>13226.4</v>
      </c>
      <c r="F4031" s="19">
        <v>9335.85</v>
      </c>
      <c r="G4031" s="8"/>
      <c r="H4031" s="9"/>
      <c r="I4031" s="9"/>
      <c r="J4031" s="17">
        <f>E4031-F4031</f>
        <v>3890.5499999999993</v>
      </c>
      <c r="K4031" s="9"/>
      <c r="L4031" s="9"/>
      <c r="M4031" s="9"/>
    </row>
    <row r="4032" spans="1:13" ht="12.75">
      <c r="A4032" s="1" t="s">
        <v>13</v>
      </c>
      <c r="B4032" s="5" t="s">
        <v>149</v>
      </c>
      <c r="C4032" s="5" t="s">
        <v>133</v>
      </c>
      <c r="D4032" s="5" t="s">
        <v>54</v>
      </c>
      <c r="E4032" s="16">
        <v>6773.08</v>
      </c>
      <c r="F4032" s="16">
        <v>4653.26</v>
      </c>
      <c r="G4032" s="8"/>
      <c r="H4032" s="9"/>
      <c r="I4032" s="9"/>
      <c r="J4032" s="17">
        <f>E4032-F4032</f>
        <v>2119.8199999999997</v>
      </c>
      <c r="K4032" s="9"/>
      <c r="L4032" s="9"/>
      <c r="M4032" s="9"/>
    </row>
    <row r="4033" spans="1:13" ht="12.75">
      <c r="A4033" s="1" t="s">
        <v>13</v>
      </c>
      <c r="B4033" s="5" t="s">
        <v>149</v>
      </c>
      <c r="C4033" s="5" t="s">
        <v>133</v>
      </c>
      <c r="D4033" s="5" t="s">
        <v>29</v>
      </c>
      <c r="E4033" s="16">
        <v>411.56</v>
      </c>
      <c r="F4033" s="16">
        <v>272.08</v>
      </c>
      <c r="G4033" s="8"/>
      <c r="H4033" s="9"/>
      <c r="I4033" s="9"/>
      <c r="J4033" s="17">
        <f>E4033-F4033</f>
        <v>139.48000000000002</v>
      </c>
      <c r="K4033" s="9"/>
      <c r="L4033" s="9"/>
      <c r="M4033" s="9"/>
    </row>
    <row r="4034" spans="1:13" ht="12.75">
      <c r="A4034" s="1" t="s">
        <v>13</v>
      </c>
      <c r="B4034" s="5" t="s">
        <v>149</v>
      </c>
      <c r="C4034" s="5" t="s">
        <v>133</v>
      </c>
      <c r="D4034" s="5" t="s">
        <v>30</v>
      </c>
      <c r="E4034" s="16">
        <v>6152.39</v>
      </c>
      <c r="F4034" s="16">
        <v>3989.92</v>
      </c>
      <c r="G4034" s="8"/>
      <c r="H4034" s="9"/>
      <c r="I4034" s="9"/>
      <c r="J4034" s="17">
        <f>E4034-F4034</f>
        <v>2162.4700000000003</v>
      </c>
      <c r="K4034" s="9">
        <f>24*12</f>
        <v>288</v>
      </c>
      <c r="L4034" s="9"/>
      <c r="M4034" s="9"/>
    </row>
    <row r="4035" spans="1:13" ht="12.75">
      <c r="A4035" s="1" t="s">
        <v>13</v>
      </c>
      <c r="B4035" s="5" t="s">
        <v>149</v>
      </c>
      <c r="C4035" s="5" t="s">
        <v>133</v>
      </c>
      <c r="D4035" s="5" t="s">
        <v>33</v>
      </c>
      <c r="E4035" s="16">
        <v>1163.36</v>
      </c>
      <c r="F4035" s="16">
        <v>813.42</v>
      </c>
      <c r="G4035" s="8"/>
      <c r="H4035" s="9"/>
      <c r="I4035" s="9"/>
      <c r="J4035" s="17">
        <f>E4035-F4035</f>
        <v>349.93999999999994</v>
      </c>
      <c r="K4035" s="9"/>
      <c r="L4035" s="9"/>
      <c r="M4035" s="9"/>
    </row>
    <row r="4036" spans="1:13" ht="12.75">
      <c r="A4036" s="1" t="s">
        <v>13</v>
      </c>
      <c r="B4036" s="5" t="s">
        <v>149</v>
      </c>
      <c r="C4036" s="5" t="s">
        <v>133</v>
      </c>
      <c r="D4036" s="5" t="s">
        <v>37</v>
      </c>
      <c r="E4036" s="16">
        <v>63486.67</v>
      </c>
      <c r="F4036" s="16">
        <v>43988.7</v>
      </c>
      <c r="G4036" s="8"/>
      <c r="H4036" s="9"/>
      <c r="I4036" s="9"/>
      <c r="J4036" s="17">
        <f>E4036-F4036</f>
        <v>19497.97</v>
      </c>
      <c r="K4036" s="9"/>
      <c r="L4036" s="9"/>
      <c r="M4036" s="9"/>
    </row>
    <row r="4037" spans="2:13" ht="12.75">
      <c r="B4037" s="5"/>
      <c r="C4037" s="5"/>
      <c r="D4037" s="10" t="s">
        <v>38</v>
      </c>
      <c r="E4037" s="11">
        <f>E4022+E4023+E4024+E4025+E4026+E4027+E4028+E4029+E4032+E4035</f>
        <v>38240.6</v>
      </c>
      <c r="F4037" s="11">
        <f>F4022+F4023+F4024+F4025+F4026+F4027+F4028+F4029+F4032+F4035</f>
        <v>26570.839999999997</v>
      </c>
      <c r="G4037" s="8"/>
      <c r="H4037" s="9"/>
      <c r="I4037" s="9"/>
      <c r="J4037" s="17">
        <f>E4037-F4037</f>
        <v>11669.760000000002</v>
      </c>
      <c r="K4037" s="9"/>
      <c r="L4037" s="9"/>
      <c r="M4037" s="9"/>
    </row>
    <row r="4038" spans="2:13" ht="12.75">
      <c r="B4038" s="5"/>
      <c r="C4038" s="5"/>
      <c r="D4038" s="10" t="s">
        <v>51</v>
      </c>
      <c r="E4038" s="11">
        <f>E4037+E4031+E4030</f>
        <v>56922.72</v>
      </c>
      <c r="F4038" s="11">
        <f>F4037+F4031+F4030</f>
        <v>39726.7</v>
      </c>
      <c r="G4038" s="8"/>
      <c r="H4038" s="9"/>
      <c r="I4038" s="9"/>
      <c r="J4038" s="17">
        <f>E4038-F4038</f>
        <v>17196.020000000004</v>
      </c>
      <c r="K4038" s="9"/>
      <c r="L4038" s="9"/>
      <c r="M4038" s="9"/>
    </row>
    <row r="4039" spans="1:13" ht="12.75">
      <c r="A4039" s="1" t="s">
        <v>13</v>
      </c>
      <c r="B4039" s="5" t="s">
        <v>149</v>
      </c>
      <c r="C4039" s="5" t="s">
        <v>135</v>
      </c>
      <c r="D4039" s="5" t="s">
        <v>16</v>
      </c>
      <c r="E4039" s="16">
        <v>7578.6</v>
      </c>
      <c r="F4039" s="16">
        <v>5307.63</v>
      </c>
      <c r="G4039" s="8"/>
      <c r="H4039" s="9"/>
      <c r="I4039" s="9"/>
      <c r="J4039" s="17">
        <f>E4039-F4039</f>
        <v>2270.9700000000003</v>
      </c>
      <c r="K4039" s="9"/>
      <c r="L4039" s="9"/>
      <c r="M4039" s="9"/>
    </row>
    <row r="4040" spans="1:13" ht="12.75">
      <c r="A4040" s="1" t="s">
        <v>13</v>
      </c>
      <c r="B4040" s="5" t="s">
        <v>149</v>
      </c>
      <c r="C4040" s="5" t="s">
        <v>135</v>
      </c>
      <c r="D4040" s="5" t="s">
        <v>49</v>
      </c>
      <c r="E4040" s="16">
        <v>743.04</v>
      </c>
      <c r="F4040" s="16">
        <v>524.43</v>
      </c>
      <c r="G4040" s="8"/>
      <c r="H4040" s="9"/>
      <c r="I4040" s="9"/>
      <c r="J4040" s="17">
        <f>E4040-F4040</f>
        <v>218.61</v>
      </c>
      <c r="K4040" s="9"/>
      <c r="L4040" s="9"/>
      <c r="M4040" s="9"/>
    </row>
    <row r="4041" spans="1:13" ht="12.75">
      <c r="A4041" s="1" t="s">
        <v>13</v>
      </c>
      <c r="B4041" s="5" t="s">
        <v>149</v>
      </c>
      <c r="C4041" s="5" t="s">
        <v>135</v>
      </c>
      <c r="D4041" s="5" t="s">
        <v>50</v>
      </c>
      <c r="E4041" s="16">
        <v>169.92</v>
      </c>
      <c r="F4041" s="16">
        <v>150.52</v>
      </c>
      <c r="G4041" s="8"/>
      <c r="H4041" s="9"/>
      <c r="I4041" s="9"/>
      <c r="J4041" s="17">
        <f>E4041-F4041</f>
        <v>19.399999999999977</v>
      </c>
      <c r="K4041" s="9"/>
      <c r="L4041" s="9"/>
      <c r="M4041" s="9"/>
    </row>
    <row r="4042" spans="1:13" ht="12.75">
      <c r="A4042" s="1" t="s">
        <v>13</v>
      </c>
      <c r="B4042" s="5" t="s">
        <v>149</v>
      </c>
      <c r="C4042" s="5" t="s">
        <v>135</v>
      </c>
      <c r="D4042" s="5" t="s">
        <v>18</v>
      </c>
      <c r="E4042" s="16">
        <v>1316.1</v>
      </c>
      <c r="F4042" s="16">
        <v>928.06</v>
      </c>
      <c r="G4042" s="8"/>
      <c r="H4042" s="9"/>
      <c r="I4042" s="9"/>
      <c r="J4042" s="17">
        <f>E4042-F4042</f>
        <v>388.03999999999996</v>
      </c>
      <c r="K4042" s="9"/>
      <c r="L4042" s="9"/>
      <c r="M4042" s="9"/>
    </row>
    <row r="4043" spans="1:13" ht="12.75">
      <c r="A4043" s="1" t="s">
        <v>13</v>
      </c>
      <c r="B4043" s="5" t="s">
        <v>149</v>
      </c>
      <c r="C4043" s="5" t="s">
        <v>135</v>
      </c>
      <c r="D4043" s="5" t="s">
        <v>19</v>
      </c>
      <c r="E4043" s="16">
        <v>1040.4</v>
      </c>
      <c r="F4043" s="16">
        <v>743.53</v>
      </c>
      <c r="G4043" s="8"/>
      <c r="H4043" s="9"/>
      <c r="I4043" s="9"/>
      <c r="J4043" s="17">
        <f>E4043-F4043</f>
        <v>296.8700000000001</v>
      </c>
      <c r="K4043" s="9"/>
      <c r="L4043" s="9"/>
      <c r="M4043" s="9"/>
    </row>
    <row r="4044" spans="1:13" ht="12.75">
      <c r="A4044" s="1" t="s">
        <v>13</v>
      </c>
      <c r="B4044" s="5" t="s">
        <v>149</v>
      </c>
      <c r="C4044" s="5" t="s">
        <v>135</v>
      </c>
      <c r="D4044" s="5" t="s">
        <v>22</v>
      </c>
      <c r="E4044" s="16">
        <v>1040.16</v>
      </c>
      <c r="F4044" s="16">
        <v>720.43</v>
      </c>
      <c r="G4044" s="8"/>
      <c r="H4044" s="9"/>
      <c r="I4044" s="9"/>
      <c r="J4044" s="17">
        <f>E4044-F4044</f>
        <v>319.73000000000013</v>
      </c>
      <c r="K4044" s="9"/>
      <c r="L4044" s="9"/>
      <c r="M4044" s="9"/>
    </row>
    <row r="4045" spans="1:13" ht="12.75">
      <c r="A4045" s="1" t="s">
        <v>13</v>
      </c>
      <c r="B4045" s="5" t="s">
        <v>149</v>
      </c>
      <c r="C4045" s="5" t="s">
        <v>135</v>
      </c>
      <c r="D4045" s="5" t="s">
        <v>24</v>
      </c>
      <c r="E4045" s="16">
        <v>21.3</v>
      </c>
      <c r="F4045" s="16">
        <v>20.17</v>
      </c>
      <c r="G4045" s="8"/>
      <c r="H4045" s="9"/>
      <c r="I4045" s="9"/>
      <c r="J4045" s="17">
        <f>E4045-F4045</f>
        <v>1.129999999999999</v>
      </c>
      <c r="K4045" s="9"/>
      <c r="L4045" s="9"/>
      <c r="M4045" s="9"/>
    </row>
    <row r="4046" spans="1:13" ht="12.75">
      <c r="A4046" s="1" t="s">
        <v>13</v>
      </c>
      <c r="B4046" s="5" t="s">
        <v>149</v>
      </c>
      <c r="C4046" s="5" t="s">
        <v>135</v>
      </c>
      <c r="D4046" s="5" t="s">
        <v>25</v>
      </c>
      <c r="E4046" s="16">
        <v>20145.48</v>
      </c>
      <c r="F4046" s="16">
        <v>14119.73</v>
      </c>
      <c r="G4046" s="8"/>
      <c r="H4046" s="9"/>
      <c r="I4046" s="9"/>
      <c r="J4046" s="17">
        <f>E4046-F4046</f>
        <v>6025.75</v>
      </c>
      <c r="K4046" s="9"/>
      <c r="L4046" s="9"/>
      <c r="M4046" s="9"/>
    </row>
    <row r="4047" spans="1:13" ht="12.75">
      <c r="A4047" s="1" t="s">
        <v>13</v>
      </c>
      <c r="B4047" s="5" t="s">
        <v>149</v>
      </c>
      <c r="C4047" s="5" t="s">
        <v>135</v>
      </c>
      <c r="D4047" s="10" t="s">
        <v>26</v>
      </c>
      <c r="E4047" s="11">
        <v>5773.98</v>
      </c>
      <c r="F4047" s="11">
        <v>4074.47</v>
      </c>
      <c r="G4047" s="8">
        <v>6200</v>
      </c>
      <c r="H4047" s="9"/>
      <c r="I4047" s="9"/>
      <c r="J4047" s="17">
        <f>E4047-F4047</f>
        <v>1699.5099999999998</v>
      </c>
      <c r="K4047" s="9"/>
      <c r="L4047" s="9"/>
      <c r="M4047" s="9"/>
    </row>
    <row r="4048" spans="1:13" ht="12.75">
      <c r="A4048" s="1" t="s">
        <v>13</v>
      </c>
      <c r="B4048" s="5" t="s">
        <v>149</v>
      </c>
      <c r="C4048" s="18" t="s">
        <v>135</v>
      </c>
      <c r="D4048" s="18" t="s">
        <v>28</v>
      </c>
      <c r="E4048" s="19">
        <v>14010.48</v>
      </c>
      <c r="F4048" s="19">
        <v>9960.8</v>
      </c>
      <c r="G4048" s="8"/>
      <c r="H4048" s="9"/>
      <c r="I4048" s="9"/>
      <c r="J4048" s="17">
        <f>E4048-F4048</f>
        <v>4049.6800000000003</v>
      </c>
      <c r="K4048" s="9"/>
      <c r="L4048" s="9"/>
      <c r="M4048" s="9"/>
    </row>
    <row r="4049" spans="1:13" ht="12.75">
      <c r="A4049" s="1" t="s">
        <v>13</v>
      </c>
      <c r="B4049" s="5" t="s">
        <v>149</v>
      </c>
      <c r="C4049" s="5" t="s">
        <v>135</v>
      </c>
      <c r="D4049" s="5" t="s">
        <v>54</v>
      </c>
      <c r="E4049" s="16">
        <v>7153.98</v>
      </c>
      <c r="F4049" s="16">
        <v>4959.93</v>
      </c>
      <c r="G4049" s="8"/>
      <c r="H4049" s="9"/>
      <c r="I4049" s="9"/>
      <c r="J4049" s="17">
        <f>E4049-F4049</f>
        <v>2194.0499999999993</v>
      </c>
      <c r="K4049" s="9"/>
      <c r="L4049" s="9"/>
      <c r="M4049" s="9"/>
    </row>
    <row r="4050" spans="1:13" ht="12.75">
      <c r="A4050" s="1" t="s">
        <v>13</v>
      </c>
      <c r="B4050" s="5" t="s">
        <v>149</v>
      </c>
      <c r="C4050" s="5" t="s">
        <v>135</v>
      </c>
      <c r="D4050" s="5" t="s">
        <v>29</v>
      </c>
      <c r="E4050" s="16">
        <v>400.26</v>
      </c>
      <c r="F4050" s="16">
        <v>280.91</v>
      </c>
      <c r="G4050" s="8"/>
      <c r="H4050" s="9"/>
      <c r="I4050" s="9"/>
      <c r="J4050" s="17">
        <f>E4050-F4050</f>
        <v>119.34999999999997</v>
      </c>
      <c r="K4050" s="9"/>
      <c r="L4050" s="9"/>
      <c r="M4050" s="9"/>
    </row>
    <row r="4051" spans="1:13" ht="12.75">
      <c r="A4051" s="1" t="s">
        <v>13</v>
      </c>
      <c r="B4051" s="5" t="s">
        <v>149</v>
      </c>
      <c r="C4051" s="5" t="s">
        <v>135</v>
      </c>
      <c r="D4051" s="5" t="s">
        <v>30</v>
      </c>
      <c r="E4051" s="16">
        <v>9202.72</v>
      </c>
      <c r="F4051" s="16">
        <v>4274.31</v>
      </c>
      <c r="G4051" s="8"/>
      <c r="H4051" s="9"/>
      <c r="I4051" s="9"/>
      <c r="J4051" s="17">
        <f>E4051-F4051</f>
        <v>4928.409999999999</v>
      </c>
      <c r="K4051" s="9">
        <f>34.8*12</f>
        <v>417.59999999999997</v>
      </c>
      <c r="L4051" s="9"/>
      <c r="M4051" s="9"/>
    </row>
    <row r="4052" spans="1:13" ht="12.75">
      <c r="A4052" s="1" t="s">
        <v>13</v>
      </c>
      <c r="B4052" s="5" t="s">
        <v>149</v>
      </c>
      <c r="C4052" s="5" t="s">
        <v>135</v>
      </c>
      <c r="D4052" s="5" t="s">
        <v>33</v>
      </c>
      <c r="E4052" s="16">
        <v>1231.26</v>
      </c>
      <c r="F4052" s="16">
        <v>867.68</v>
      </c>
      <c r="G4052" s="8"/>
      <c r="H4052" s="9"/>
      <c r="I4052" s="9"/>
      <c r="J4052" s="17">
        <f>E4052-F4052</f>
        <v>363.58000000000004</v>
      </c>
      <c r="K4052" s="9"/>
      <c r="L4052" s="9"/>
      <c r="M4052" s="9"/>
    </row>
    <row r="4053" spans="1:13" ht="12.75">
      <c r="A4053" s="1" t="s">
        <v>13</v>
      </c>
      <c r="B4053" s="5" t="s">
        <v>149</v>
      </c>
      <c r="C4053" s="5" t="s">
        <v>135</v>
      </c>
      <c r="D4053" s="5" t="s">
        <v>34</v>
      </c>
      <c r="E4053" s="16">
        <v>39786.91</v>
      </c>
      <c r="F4053" s="16">
        <v>22918.18</v>
      </c>
      <c r="G4053" s="8"/>
      <c r="H4053" s="9"/>
      <c r="I4053" s="9"/>
      <c r="J4053" s="17">
        <f>E4053-F4053</f>
        <v>16868.730000000003</v>
      </c>
      <c r="K4053" s="9">
        <v>33239</v>
      </c>
      <c r="L4053" s="9"/>
      <c r="M4053" s="9"/>
    </row>
    <row r="4054" spans="1:13" ht="12.75">
      <c r="A4054" s="1" t="s">
        <v>13</v>
      </c>
      <c r="B4054" s="5" t="s">
        <v>149</v>
      </c>
      <c r="C4054" s="5" t="s">
        <v>135</v>
      </c>
      <c r="D4054" s="5" t="s">
        <v>36</v>
      </c>
      <c r="E4054" s="16">
        <v>0</v>
      </c>
      <c r="F4054" s="16">
        <v>945.33</v>
      </c>
      <c r="G4054" s="8"/>
      <c r="H4054" s="9"/>
      <c r="I4054" s="9"/>
      <c r="J4054" s="17">
        <f>E4054-F4054</f>
        <v>-945.33</v>
      </c>
      <c r="K4054" s="9"/>
      <c r="L4054" s="9"/>
      <c r="M4054" s="9"/>
    </row>
    <row r="4055" spans="1:13" ht="12.75">
      <c r="A4055" s="1" t="s">
        <v>13</v>
      </c>
      <c r="B4055" s="5" t="s">
        <v>149</v>
      </c>
      <c r="C4055" s="5" t="s">
        <v>135</v>
      </c>
      <c r="D4055" s="5" t="s">
        <v>37</v>
      </c>
      <c r="E4055" s="16">
        <v>109614.59</v>
      </c>
      <c r="F4055" s="16">
        <v>70796.11</v>
      </c>
      <c r="G4055" s="8"/>
      <c r="H4055" s="9"/>
      <c r="I4055" s="9"/>
      <c r="J4055" s="17">
        <f>E4055-F4055</f>
        <v>38818.479999999996</v>
      </c>
      <c r="K4055" s="9"/>
      <c r="L4055" s="9"/>
      <c r="M4055" s="9"/>
    </row>
    <row r="4056" spans="2:13" ht="12.75">
      <c r="B4056" s="5"/>
      <c r="C4056" s="5"/>
      <c r="D4056" s="10" t="s">
        <v>38</v>
      </c>
      <c r="E4056" s="11">
        <f>E4039+E4040+E4041+E4042+E4043+E4044+E4045+E4046+E4049+E4052</f>
        <v>40440.24</v>
      </c>
      <c r="F4056" s="11">
        <f>F4039+F4040+F4041+F4042+F4043+F4044+F4045+F4046+F4049+F4052</f>
        <v>28342.11</v>
      </c>
      <c r="G4056" s="8"/>
      <c r="H4056" s="9"/>
      <c r="I4056" s="9"/>
      <c r="J4056" s="17">
        <f>E4056-F4056</f>
        <v>12098.129999999997</v>
      </c>
      <c r="K4056" s="9"/>
      <c r="L4056" s="9"/>
      <c r="M4056" s="9"/>
    </row>
    <row r="4057" spans="2:13" ht="12.75">
      <c r="B4057" s="5"/>
      <c r="C4057" s="5"/>
      <c r="D4057" s="10" t="s">
        <v>51</v>
      </c>
      <c r="E4057" s="11">
        <f>E4056+E4048+E4047</f>
        <v>60224.7</v>
      </c>
      <c r="F4057" s="11">
        <f>F4056+F4048+F4047</f>
        <v>42377.380000000005</v>
      </c>
      <c r="G4057" s="8"/>
      <c r="H4057" s="9"/>
      <c r="I4057" s="9"/>
      <c r="J4057" s="17">
        <f>E4057-F4057</f>
        <v>17847.319999999992</v>
      </c>
      <c r="K4057" s="9"/>
      <c r="L4057" s="9"/>
      <c r="M4057" s="9"/>
    </row>
    <row r="4058" spans="1:13" ht="12.75">
      <c r="A4058" s="1" t="s">
        <v>13</v>
      </c>
      <c r="B4058" s="5" t="s">
        <v>151</v>
      </c>
      <c r="C4058" s="5" t="s">
        <v>122</v>
      </c>
      <c r="D4058" s="5" t="s">
        <v>16</v>
      </c>
      <c r="E4058" s="16">
        <v>8208.18</v>
      </c>
      <c r="F4058" s="16">
        <v>8139.04</v>
      </c>
      <c r="G4058" s="8"/>
      <c r="H4058" s="9"/>
      <c r="I4058" s="9"/>
      <c r="J4058" s="17">
        <f>E4058-F4058</f>
        <v>69.14000000000033</v>
      </c>
      <c r="K4058" s="9"/>
      <c r="L4058" s="9"/>
      <c r="M4058" s="9"/>
    </row>
    <row r="4059" spans="1:13" ht="12.75">
      <c r="A4059" s="1" t="s">
        <v>13</v>
      </c>
      <c r="B4059" s="5" t="s">
        <v>151</v>
      </c>
      <c r="C4059" s="5" t="s">
        <v>122</v>
      </c>
      <c r="D4059" s="5" t="s">
        <v>49</v>
      </c>
      <c r="E4059" s="16">
        <v>804.72</v>
      </c>
      <c r="F4059" s="16">
        <v>801.54</v>
      </c>
      <c r="G4059" s="8"/>
      <c r="H4059" s="9"/>
      <c r="I4059" s="9"/>
      <c r="J4059" s="17">
        <f>E4059-F4059</f>
        <v>3.1800000000000637</v>
      </c>
      <c r="K4059" s="9"/>
      <c r="L4059" s="9"/>
      <c r="M4059" s="9"/>
    </row>
    <row r="4060" spans="1:13" ht="12.75">
      <c r="A4060" s="1" t="s">
        <v>13</v>
      </c>
      <c r="B4060" s="5" t="s">
        <v>151</v>
      </c>
      <c r="C4060" s="5" t="s">
        <v>122</v>
      </c>
      <c r="D4060" s="5" t="s">
        <v>50</v>
      </c>
      <c r="E4060" s="16">
        <v>1126.74</v>
      </c>
      <c r="F4060" s="16">
        <v>1123.62</v>
      </c>
      <c r="G4060" s="8"/>
      <c r="H4060" s="9"/>
      <c r="I4060" s="9"/>
      <c r="J4060" s="17">
        <f>E4060-F4060</f>
        <v>3.1200000000001182</v>
      </c>
      <c r="K4060" s="9"/>
      <c r="L4060" s="9"/>
      <c r="M4060" s="9"/>
    </row>
    <row r="4061" spans="1:13" ht="12.75">
      <c r="A4061" s="1" t="s">
        <v>13</v>
      </c>
      <c r="B4061" s="5" t="s">
        <v>151</v>
      </c>
      <c r="C4061" s="5" t="s">
        <v>122</v>
      </c>
      <c r="D4061" s="5" t="s">
        <v>17</v>
      </c>
      <c r="E4061" s="16">
        <v>2276.28</v>
      </c>
      <c r="F4061" s="16">
        <v>2259.9</v>
      </c>
      <c r="G4061" s="8"/>
      <c r="H4061" s="9"/>
      <c r="I4061" s="9"/>
      <c r="J4061" s="17">
        <f>E4061-F4061</f>
        <v>16.38000000000011</v>
      </c>
      <c r="K4061" s="9"/>
      <c r="L4061" s="9"/>
      <c r="M4061" s="9"/>
    </row>
    <row r="4062" spans="1:13" ht="12.75">
      <c r="A4062" s="1" t="s">
        <v>13</v>
      </c>
      <c r="B4062" s="5" t="s">
        <v>151</v>
      </c>
      <c r="C4062" s="5" t="s">
        <v>122</v>
      </c>
      <c r="D4062" s="5" t="s">
        <v>18</v>
      </c>
      <c r="E4062" s="16">
        <v>2138.34</v>
      </c>
      <c r="F4062" s="16">
        <v>2128.72</v>
      </c>
      <c r="G4062" s="8"/>
      <c r="H4062" s="9"/>
      <c r="I4062" s="9"/>
      <c r="J4062" s="17">
        <f>E4062-F4062</f>
        <v>9.620000000000346</v>
      </c>
      <c r="K4062" s="9"/>
      <c r="L4062" s="9"/>
      <c r="M4062" s="9"/>
    </row>
    <row r="4063" spans="1:13" ht="12.75">
      <c r="A4063" s="1" t="s">
        <v>13</v>
      </c>
      <c r="B4063" s="5" t="s">
        <v>151</v>
      </c>
      <c r="C4063" s="5" t="s">
        <v>122</v>
      </c>
      <c r="D4063" s="5" t="s">
        <v>19</v>
      </c>
      <c r="E4063" s="16">
        <v>1126.74</v>
      </c>
      <c r="F4063" s="16">
        <v>1130.43</v>
      </c>
      <c r="G4063" s="8"/>
      <c r="H4063" s="9"/>
      <c r="I4063" s="9"/>
      <c r="J4063" s="17">
        <f>E4063-F4063</f>
        <v>-3.6900000000000546</v>
      </c>
      <c r="K4063" s="9"/>
      <c r="L4063" s="9"/>
      <c r="M4063" s="9"/>
    </row>
    <row r="4064" spans="1:13" ht="12.75">
      <c r="A4064" s="1" t="s">
        <v>13</v>
      </c>
      <c r="B4064" s="5" t="s">
        <v>151</v>
      </c>
      <c r="C4064" s="5" t="s">
        <v>122</v>
      </c>
      <c r="D4064" s="5" t="s">
        <v>22</v>
      </c>
      <c r="E4064" s="16">
        <v>1126.68</v>
      </c>
      <c r="F4064" s="16">
        <v>1110.01</v>
      </c>
      <c r="G4064" s="8"/>
      <c r="H4064" s="9"/>
      <c r="I4064" s="9"/>
      <c r="J4064" s="17">
        <f>E4064-F4064</f>
        <v>16.670000000000073</v>
      </c>
      <c r="K4064" s="9"/>
      <c r="L4064" s="9"/>
      <c r="M4064" s="9"/>
    </row>
    <row r="4065" spans="1:13" ht="12.75">
      <c r="A4065" s="1" t="s">
        <v>13</v>
      </c>
      <c r="B4065" s="5" t="s">
        <v>151</v>
      </c>
      <c r="C4065" s="5" t="s">
        <v>122</v>
      </c>
      <c r="D4065" s="5" t="s">
        <v>69</v>
      </c>
      <c r="E4065" s="16">
        <v>20423.01</v>
      </c>
      <c r="F4065" s="16">
        <v>18732.14</v>
      </c>
      <c r="G4065" s="8"/>
      <c r="H4065" s="9"/>
      <c r="I4065" s="9"/>
      <c r="J4065" s="17">
        <f>E4065-F4065</f>
        <v>1690.869999999999</v>
      </c>
      <c r="K4065" s="9">
        <f>K4073</f>
        <v>614.52</v>
      </c>
      <c r="L4065" s="9"/>
      <c r="M4065" s="9"/>
    </row>
    <row r="4066" spans="1:13" ht="12.75">
      <c r="A4066" s="1" t="s">
        <v>13</v>
      </c>
      <c r="B4066" s="5" t="s">
        <v>151</v>
      </c>
      <c r="C4066" s="5" t="s">
        <v>122</v>
      </c>
      <c r="D4066" s="5" t="s">
        <v>126</v>
      </c>
      <c r="E4066" s="16">
        <v>0</v>
      </c>
      <c r="F4066" s="16">
        <v>1399.17</v>
      </c>
      <c r="G4066" s="8"/>
      <c r="H4066" s="9"/>
      <c r="I4066" s="9"/>
      <c r="J4066" s="17">
        <f>E4066-F4066</f>
        <v>-1399.17</v>
      </c>
      <c r="K4066" s="9"/>
      <c r="L4066" s="9"/>
      <c r="M4066" s="9"/>
    </row>
    <row r="4067" spans="1:13" ht="12.75">
      <c r="A4067" s="1" t="s">
        <v>13</v>
      </c>
      <c r="B4067" s="5" t="s">
        <v>151</v>
      </c>
      <c r="C4067" s="5" t="s">
        <v>122</v>
      </c>
      <c r="D4067" s="5" t="s">
        <v>24</v>
      </c>
      <c r="E4067" s="16">
        <v>22.98</v>
      </c>
      <c r="F4067" s="16">
        <v>26.37</v>
      </c>
      <c r="G4067" s="8"/>
      <c r="H4067" s="9"/>
      <c r="I4067" s="9"/>
      <c r="J4067" s="17">
        <f>E4067-F4067</f>
        <v>-3.3900000000000006</v>
      </c>
      <c r="K4067" s="9"/>
      <c r="L4067" s="9"/>
      <c r="M4067" s="9"/>
    </row>
    <row r="4068" spans="1:13" ht="12.75">
      <c r="A4068" s="1" t="s">
        <v>13</v>
      </c>
      <c r="B4068" s="5" t="s">
        <v>151</v>
      </c>
      <c r="C4068" s="5" t="s">
        <v>122</v>
      </c>
      <c r="D4068" s="5" t="s">
        <v>25</v>
      </c>
      <c r="E4068" s="16">
        <v>21819.36</v>
      </c>
      <c r="F4068" s="16">
        <v>21645.16</v>
      </c>
      <c r="G4068" s="8"/>
      <c r="H4068" s="9"/>
      <c r="I4068" s="9"/>
      <c r="J4068" s="17">
        <f>E4068-F4068</f>
        <v>174.20000000000073</v>
      </c>
      <c r="K4068" s="9"/>
      <c r="L4068" s="9"/>
      <c r="M4068" s="9"/>
    </row>
    <row r="4069" spans="1:13" ht="12.75">
      <c r="A4069" s="1" t="s">
        <v>13</v>
      </c>
      <c r="B4069" s="5" t="s">
        <v>151</v>
      </c>
      <c r="C4069" s="5" t="s">
        <v>122</v>
      </c>
      <c r="D4069" s="10" t="s">
        <v>26</v>
      </c>
      <c r="E4069" s="11">
        <v>23199</v>
      </c>
      <c r="F4069" s="11">
        <v>23106.48</v>
      </c>
      <c r="G4069" s="8">
        <v>4400</v>
      </c>
      <c r="H4069" s="9"/>
      <c r="I4069" s="9"/>
      <c r="J4069" s="17">
        <f>E4069-F4069</f>
        <v>92.52000000000044</v>
      </c>
      <c r="K4069" s="9"/>
      <c r="L4069" s="9"/>
      <c r="M4069" s="9"/>
    </row>
    <row r="4070" spans="1:13" ht="12.75">
      <c r="A4070" s="1" t="s">
        <v>13</v>
      </c>
      <c r="B4070" s="5" t="s">
        <v>151</v>
      </c>
      <c r="C4070" s="18" t="s">
        <v>122</v>
      </c>
      <c r="D4070" s="18" t="s">
        <v>28</v>
      </c>
      <c r="E4070" s="19">
        <v>15174.72</v>
      </c>
      <c r="F4070" s="19">
        <v>15178.51</v>
      </c>
      <c r="G4070" s="8"/>
      <c r="H4070" s="9"/>
      <c r="I4070" s="9"/>
      <c r="J4070" s="17">
        <f>E4070-F4070</f>
        <v>-3.790000000000873</v>
      </c>
      <c r="K4070" s="9"/>
      <c r="L4070" s="9"/>
      <c r="M4070" s="9"/>
    </row>
    <row r="4071" spans="1:13" ht="12.75">
      <c r="A4071" s="1" t="s">
        <v>13</v>
      </c>
      <c r="B4071" s="5" t="s">
        <v>151</v>
      </c>
      <c r="C4071" s="5" t="s">
        <v>122</v>
      </c>
      <c r="D4071" s="5" t="s">
        <v>54</v>
      </c>
      <c r="E4071" s="16">
        <v>7748.46</v>
      </c>
      <c r="F4071" s="16">
        <v>7638.52</v>
      </c>
      <c r="G4071" s="8"/>
      <c r="H4071" s="9"/>
      <c r="I4071" s="9"/>
      <c r="J4071" s="17">
        <f>E4071-F4071</f>
        <v>109.9399999999996</v>
      </c>
      <c r="K4071" s="9"/>
      <c r="L4071" s="9"/>
      <c r="M4071" s="9"/>
    </row>
    <row r="4072" spans="1:13" ht="12.75">
      <c r="A4072" s="1" t="s">
        <v>13</v>
      </c>
      <c r="B4072" s="5" t="s">
        <v>151</v>
      </c>
      <c r="C4072" s="5" t="s">
        <v>122</v>
      </c>
      <c r="D4072" s="5" t="s">
        <v>29</v>
      </c>
      <c r="E4072" s="16">
        <v>192.66</v>
      </c>
      <c r="F4072" s="16">
        <v>191.28</v>
      </c>
      <c r="G4072" s="8"/>
      <c r="H4072" s="9"/>
      <c r="I4072" s="9"/>
      <c r="J4072" s="17">
        <f>E4072-F4072</f>
        <v>1.3799999999999955</v>
      </c>
      <c r="K4072" s="9"/>
      <c r="L4072" s="9"/>
      <c r="M4072" s="9"/>
    </row>
    <row r="4073" spans="1:13" ht="12.75">
      <c r="A4073" s="1" t="s">
        <v>13</v>
      </c>
      <c r="B4073" s="5" t="s">
        <v>151</v>
      </c>
      <c r="C4073" s="5" t="s">
        <v>122</v>
      </c>
      <c r="D4073" s="5" t="s">
        <v>30</v>
      </c>
      <c r="E4073" s="16">
        <v>13174.05</v>
      </c>
      <c r="F4073" s="16">
        <v>13002.78</v>
      </c>
      <c r="G4073" s="8"/>
      <c r="H4073" s="9"/>
      <c r="I4073" s="9"/>
      <c r="J4073" s="17">
        <f>E4073-F4073</f>
        <v>171.26999999999862</v>
      </c>
      <c r="K4073" s="9">
        <f>51.21*12</f>
        <v>614.52</v>
      </c>
      <c r="L4073" s="9"/>
      <c r="M4073" s="9"/>
    </row>
    <row r="4074" spans="1:13" ht="12.75">
      <c r="A4074" s="1" t="s">
        <v>13</v>
      </c>
      <c r="B4074" s="5" t="s">
        <v>151</v>
      </c>
      <c r="C4074" s="5" t="s">
        <v>122</v>
      </c>
      <c r="D4074" s="5" t="s">
        <v>33</v>
      </c>
      <c r="E4074" s="16">
        <v>1333.5</v>
      </c>
      <c r="F4074" s="16">
        <v>1327.05</v>
      </c>
      <c r="G4074" s="8"/>
      <c r="H4074" s="9"/>
      <c r="I4074" s="9"/>
      <c r="J4074" s="17">
        <f>E4074-F4074</f>
        <v>6.4500000000000455</v>
      </c>
      <c r="K4074" s="9"/>
      <c r="L4074" s="9"/>
      <c r="M4074" s="9"/>
    </row>
    <row r="4075" spans="1:13" ht="12.75">
      <c r="A4075" s="1" t="s">
        <v>13</v>
      </c>
      <c r="B4075" s="5" t="s">
        <v>151</v>
      </c>
      <c r="C4075" s="5" t="s">
        <v>122</v>
      </c>
      <c r="D4075" s="5" t="s">
        <v>37</v>
      </c>
      <c r="E4075" s="16">
        <v>119895.42</v>
      </c>
      <c r="F4075" s="16">
        <v>118940.72</v>
      </c>
      <c r="G4075" s="8"/>
      <c r="H4075" s="9"/>
      <c r="I4075" s="9"/>
      <c r="J4075" s="17">
        <f>E4075-F4075</f>
        <v>954.6999999999971</v>
      </c>
      <c r="K4075" s="9"/>
      <c r="L4075" s="9"/>
      <c r="M4075" s="9"/>
    </row>
    <row r="4076" spans="2:13" ht="12.75">
      <c r="B4076" s="5"/>
      <c r="C4076" s="5"/>
      <c r="D4076" s="10" t="s">
        <v>38</v>
      </c>
      <c r="E4076" s="11">
        <f>E4058+E4059+E4060+E4061+E4062+E4063+E4064+E4065+E4067+E4068+E4071+E4074</f>
        <v>68154.99</v>
      </c>
      <c r="F4076" s="11">
        <f>F4058+F4059+F4060+F4061+F4062+F4063+F4064+F4065+F4067+F4068+F4071+F4074</f>
        <v>66062.5</v>
      </c>
      <c r="G4076" s="8"/>
      <c r="H4076" s="9"/>
      <c r="I4076" s="9"/>
      <c r="J4076" s="17">
        <f>E4076-F4076</f>
        <v>2092.4900000000052</v>
      </c>
      <c r="K4076" s="9"/>
      <c r="L4076" s="9"/>
      <c r="M4076" s="9"/>
    </row>
    <row r="4077" spans="2:13" ht="12.75">
      <c r="B4077" s="5"/>
      <c r="C4077" s="5"/>
      <c r="D4077" s="10" t="s">
        <v>51</v>
      </c>
      <c r="E4077" s="11">
        <f>E4076+E4070+E4069</f>
        <v>106528.71</v>
      </c>
      <c r="F4077" s="11">
        <f>F4076+F4070+F4069</f>
        <v>104347.48999999999</v>
      </c>
      <c r="G4077" s="8"/>
      <c r="H4077" s="9"/>
      <c r="I4077" s="9"/>
      <c r="J4077" s="17">
        <f>E4077-F4077</f>
        <v>2181.2200000000157</v>
      </c>
      <c r="K4077" s="9"/>
      <c r="L4077" s="9"/>
      <c r="M4077" s="9"/>
    </row>
    <row r="4078" spans="1:13" ht="12.75">
      <c r="A4078" s="1" t="s">
        <v>13</v>
      </c>
      <c r="B4078" s="5" t="s">
        <v>151</v>
      </c>
      <c r="C4078" s="5" t="s">
        <v>15</v>
      </c>
      <c r="D4078" s="5" t="s">
        <v>16</v>
      </c>
      <c r="E4078" s="16">
        <v>10217.34</v>
      </c>
      <c r="F4078" s="16">
        <v>9213.89</v>
      </c>
      <c r="G4078" s="8"/>
      <c r="H4078" s="9"/>
      <c r="I4078" s="9"/>
      <c r="J4078" s="17">
        <f>E4078-F4078</f>
        <v>1003.4500000000007</v>
      </c>
      <c r="K4078" s="9"/>
      <c r="L4078" s="9"/>
      <c r="M4078" s="9"/>
    </row>
    <row r="4079" spans="1:13" ht="12.75">
      <c r="A4079" s="1" t="s">
        <v>13</v>
      </c>
      <c r="B4079" s="5" t="s">
        <v>151</v>
      </c>
      <c r="C4079" s="5" t="s">
        <v>15</v>
      </c>
      <c r="D4079" s="5" t="s">
        <v>49</v>
      </c>
      <c r="E4079" s="16">
        <v>1001.76</v>
      </c>
      <c r="F4079" s="16">
        <v>910.45</v>
      </c>
      <c r="G4079" s="8"/>
      <c r="H4079" s="9"/>
      <c r="I4079" s="9"/>
      <c r="J4079" s="17">
        <f>E4079-F4079</f>
        <v>91.30999999999995</v>
      </c>
      <c r="K4079" s="9"/>
      <c r="L4079" s="9"/>
      <c r="M4079" s="9"/>
    </row>
    <row r="4080" spans="1:13" ht="12.75">
      <c r="A4080" s="1" t="s">
        <v>13</v>
      </c>
      <c r="B4080" s="5" t="s">
        <v>151</v>
      </c>
      <c r="C4080" s="5" t="s">
        <v>15</v>
      </c>
      <c r="D4080" s="5" t="s">
        <v>50</v>
      </c>
      <c r="E4080" s="16">
        <v>1402.44</v>
      </c>
      <c r="F4080" s="16">
        <v>1277.31</v>
      </c>
      <c r="G4080" s="8"/>
      <c r="H4080" s="9"/>
      <c r="I4080" s="9"/>
      <c r="J4080" s="17">
        <f>E4080-F4080</f>
        <v>125.13000000000011</v>
      </c>
      <c r="K4080" s="9"/>
      <c r="L4080" s="9"/>
      <c r="M4080" s="9"/>
    </row>
    <row r="4081" spans="1:13" ht="12.75">
      <c r="A4081" s="1" t="s">
        <v>13</v>
      </c>
      <c r="B4081" s="5" t="s">
        <v>151</v>
      </c>
      <c r="C4081" s="5" t="s">
        <v>15</v>
      </c>
      <c r="D4081" s="5" t="s">
        <v>17</v>
      </c>
      <c r="E4081" s="16">
        <v>2833.32</v>
      </c>
      <c r="F4081" s="16">
        <v>2560.58</v>
      </c>
      <c r="G4081" s="8"/>
      <c r="H4081" s="9"/>
      <c r="I4081" s="9"/>
      <c r="J4081" s="17">
        <f>E4081-F4081</f>
        <v>272.74000000000024</v>
      </c>
      <c r="K4081" s="9"/>
      <c r="L4081" s="9"/>
      <c r="M4081" s="9"/>
    </row>
    <row r="4082" spans="1:13" ht="12.75">
      <c r="A4082" s="1" t="s">
        <v>13</v>
      </c>
      <c r="B4082" s="5" t="s">
        <v>151</v>
      </c>
      <c r="C4082" s="5" t="s">
        <v>15</v>
      </c>
      <c r="D4082" s="5" t="s">
        <v>18</v>
      </c>
      <c r="E4082" s="16">
        <v>2776.14</v>
      </c>
      <c r="F4082" s="16">
        <v>2521.63</v>
      </c>
      <c r="G4082" s="8"/>
      <c r="H4082" s="9"/>
      <c r="I4082" s="9"/>
      <c r="J4082" s="17">
        <f>E4082-F4082</f>
        <v>254.50999999999976</v>
      </c>
      <c r="K4082" s="9"/>
      <c r="L4082" s="9"/>
      <c r="M4082" s="9"/>
    </row>
    <row r="4083" spans="1:13" ht="12.75">
      <c r="A4083" s="1" t="s">
        <v>13</v>
      </c>
      <c r="B4083" s="5" t="s">
        <v>151</v>
      </c>
      <c r="C4083" s="5" t="s">
        <v>15</v>
      </c>
      <c r="D4083" s="5" t="s">
        <v>19</v>
      </c>
      <c r="E4083" s="16">
        <v>1402.44</v>
      </c>
      <c r="F4083" s="16">
        <v>1290.75</v>
      </c>
      <c r="G4083" s="8"/>
      <c r="H4083" s="9"/>
      <c r="I4083" s="9"/>
      <c r="J4083" s="17">
        <f>E4083-F4083</f>
        <v>111.69000000000005</v>
      </c>
      <c r="K4083" s="9"/>
      <c r="L4083" s="9"/>
      <c r="M4083" s="9"/>
    </row>
    <row r="4084" spans="1:13" ht="12.75">
      <c r="A4084" s="1" t="s">
        <v>13</v>
      </c>
      <c r="B4084" s="5" t="s">
        <v>151</v>
      </c>
      <c r="C4084" s="5" t="s">
        <v>15</v>
      </c>
      <c r="D4084" s="5" t="s">
        <v>21</v>
      </c>
      <c r="E4084" s="16">
        <v>30811.78</v>
      </c>
      <c r="F4084" s="16">
        <v>27766.58</v>
      </c>
      <c r="G4084" s="8"/>
      <c r="H4084" s="9"/>
      <c r="I4084" s="9"/>
      <c r="J4084" s="17">
        <f>E4084-F4084</f>
        <v>3045.199999999997</v>
      </c>
      <c r="K4084" s="9">
        <f>K4093</f>
        <v>824.8799999999999</v>
      </c>
      <c r="L4084" s="9"/>
      <c r="M4084" s="9"/>
    </row>
    <row r="4085" spans="1:13" ht="12.75">
      <c r="A4085" s="1" t="s">
        <v>13</v>
      </c>
      <c r="B4085" s="5" t="s">
        <v>151</v>
      </c>
      <c r="C4085" s="5" t="s">
        <v>15</v>
      </c>
      <c r="D4085" s="5" t="s">
        <v>22</v>
      </c>
      <c r="E4085" s="16">
        <v>1402.32</v>
      </c>
      <c r="F4085" s="16">
        <v>1250.39</v>
      </c>
      <c r="G4085" s="8"/>
      <c r="H4085" s="9"/>
      <c r="I4085" s="9"/>
      <c r="J4085" s="17">
        <f>E4085-F4085</f>
        <v>151.92999999999984</v>
      </c>
      <c r="K4085" s="9"/>
      <c r="L4085" s="9"/>
      <c r="M4085" s="9"/>
    </row>
    <row r="4086" spans="1:13" ht="12.75">
      <c r="A4086" s="1" t="s">
        <v>13</v>
      </c>
      <c r="B4086" s="5" t="s">
        <v>151</v>
      </c>
      <c r="C4086" s="5" t="s">
        <v>15</v>
      </c>
      <c r="D4086" s="5" t="s">
        <v>23</v>
      </c>
      <c r="E4086" s="16">
        <v>6353.7</v>
      </c>
      <c r="F4086" s="16">
        <v>5736.8</v>
      </c>
      <c r="G4086" s="8"/>
      <c r="H4086" s="9"/>
      <c r="I4086" s="9"/>
      <c r="J4086" s="17">
        <f>E4086-F4086</f>
        <v>616.8999999999996</v>
      </c>
      <c r="K4086" s="9"/>
      <c r="L4086" s="9"/>
      <c r="M4086" s="9"/>
    </row>
    <row r="4087" spans="1:13" ht="12.75">
      <c r="A4087" s="1" t="s">
        <v>13</v>
      </c>
      <c r="B4087" s="5" t="s">
        <v>151</v>
      </c>
      <c r="C4087" s="5" t="s">
        <v>15</v>
      </c>
      <c r="D4087" s="5" t="s">
        <v>24</v>
      </c>
      <c r="E4087" s="16">
        <v>28.68</v>
      </c>
      <c r="F4087" s="16">
        <v>32.98</v>
      </c>
      <c r="G4087" s="8"/>
      <c r="H4087" s="9"/>
      <c r="I4087" s="9"/>
      <c r="J4087" s="17">
        <f>E4087-F4087</f>
        <v>-4.299999999999997</v>
      </c>
      <c r="K4087" s="9"/>
      <c r="L4087" s="9"/>
      <c r="M4087" s="9"/>
    </row>
    <row r="4088" spans="1:13" ht="12.75">
      <c r="A4088" s="1" t="s">
        <v>13</v>
      </c>
      <c r="B4088" s="5" t="s">
        <v>151</v>
      </c>
      <c r="C4088" s="5" t="s">
        <v>15</v>
      </c>
      <c r="D4088" s="5" t="s">
        <v>25</v>
      </c>
      <c r="E4088" s="16">
        <v>27160.5</v>
      </c>
      <c r="F4088" s="16">
        <v>24511.91</v>
      </c>
      <c r="G4088" s="8"/>
      <c r="H4088" s="9"/>
      <c r="I4088" s="9"/>
      <c r="J4088" s="17">
        <f>E4088-F4088</f>
        <v>2648.59</v>
      </c>
      <c r="K4088" s="9"/>
      <c r="L4088" s="9"/>
      <c r="M4088" s="9"/>
    </row>
    <row r="4089" spans="1:13" ht="12.75">
      <c r="A4089" s="1" t="s">
        <v>13</v>
      </c>
      <c r="B4089" s="5" t="s">
        <v>151</v>
      </c>
      <c r="C4089" s="5" t="s">
        <v>15</v>
      </c>
      <c r="D4089" s="10" t="s">
        <v>26</v>
      </c>
      <c r="E4089" s="11">
        <v>22581.18</v>
      </c>
      <c r="F4089" s="11">
        <v>20520.35</v>
      </c>
      <c r="G4089" s="8">
        <v>15000</v>
      </c>
      <c r="H4089" s="9"/>
      <c r="I4089" s="9"/>
      <c r="J4089" s="17">
        <f>E4089-F4089</f>
        <v>2060.8300000000017</v>
      </c>
      <c r="K4089" s="9"/>
      <c r="L4089" s="9"/>
      <c r="M4089" s="9"/>
    </row>
    <row r="4090" spans="1:13" ht="12.75">
      <c r="A4090" s="1" t="s">
        <v>13</v>
      </c>
      <c r="B4090" s="5" t="s">
        <v>151</v>
      </c>
      <c r="C4090" s="18" t="s">
        <v>15</v>
      </c>
      <c r="D4090" s="18" t="s">
        <v>28</v>
      </c>
      <c r="E4090" s="19">
        <v>18889.2</v>
      </c>
      <c r="F4090" s="19">
        <v>17294.28</v>
      </c>
      <c r="G4090" s="8"/>
      <c r="H4090" s="9"/>
      <c r="I4090" s="9"/>
      <c r="J4090" s="17">
        <f>E4090-F4090</f>
        <v>1594.920000000002</v>
      </c>
      <c r="K4090" s="9"/>
      <c r="L4090" s="9"/>
      <c r="M4090" s="9"/>
    </row>
    <row r="4091" spans="1:13" ht="12.75">
      <c r="A4091" s="1" t="s">
        <v>13</v>
      </c>
      <c r="B4091" s="5" t="s">
        <v>151</v>
      </c>
      <c r="C4091" s="5" t="s">
        <v>15</v>
      </c>
      <c r="D4091" s="5" t="s">
        <v>54</v>
      </c>
      <c r="E4091" s="16">
        <v>9644.94</v>
      </c>
      <c r="F4091" s="16">
        <v>8609.34</v>
      </c>
      <c r="G4091" s="8"/>
      <c r="H4091" s="9"/>
      <c r="I4091" s="9"/>
      <c r="J4091" s="17">
        <f>E4091-F4091</f>
        <v>1035.6000000000004</v>
      </c>
      <c r="K4091" s="9"/>
      <c r="L4091" s="9"/>
      <c r="M4091" s="9"/>
    </row>
    <row r="4092" spans="1:13" ht="12.75">
      <c r="A4092" s="1" t="s">
        <v>13</v>
      </c>
      <c r="B4092" s="5" t="s">
        <v>151</v>
      </c>
      <c r="C4092" s="5" t="s">
        <v>15</v>
      </c>
      <c r="D4092" s="5" t="s">
        <v>29</v>
      </c>
      <c r="E4092" s="16">
        <v>196.8</v>
      </c>
      <c r="F4092" s="16">
        <v>177.86</v>
      </c>
      <c r="G4092" s="8"/>
      <c r="H4092" s="9"/>
      <c r="I4092" s="9"/>
      <c r="J4092" s="17">
        <f>E4092-F4092</f>
        <v>18.939999999999998</v>
      </c>
      <c r="K4092" s="9"/>
      <c r="L4092" s="9"/>
      <c r="M4092" s="9"/>
    </row>
    <row r="4093" spans="1:13" ht="12.75">
      <c r="A4093" s="1" t="s">
        <v>13</v>
      </c>
      <c r="B4093" s="5" t="s">
        <v>151</v>
      </c>
      <c r="C4093" s="5" t="s">
        <v>15</v>
      </c>
      <c r="D4093" s="5" t="s">
        <v>30</v>
      </c>
      <c r="E4093" s="16">
        <v>18197.51</v>
      </c>
      <c r="F4093" s="16">
        <v>16401.38</v>
      </c>
      <c r="G4093" s="8"/>
      <c r="H4093" s="9"/>
      <c r="I4093" s="9"/>
      <c r="J4093" s="17">
        <f>E4093-F4093</f>
        <v>1796.1299999999974</v>
      </c>
      <c r="K4093" s="9">
        <f>68.74*12</f>
        <v>824.8799999999999</v>
      </c>
      <c r="L4093" s="9"/>
      <c r="M4093" s="9"/>
    </row>
    <row r="4094" spans="1:13" ht="12.75">
      <c r="A4094" s="1" t="s">
        <v>13</v>
      </c>
      <c r="B4094" s="5" t="s">
        <v>151</v>
      </c>
      <c r="C4094" s="5" t="s">
        <v>15</v>
      </c>
      <c r="D4094" s="5" t="s">
        <v>31</v>
      </c>
      <c r="E4094" s="16">
        <v>152169</v>
      </c>
      <c r="F4094" s="16">
        <v>146881.79</v>
      </c>
      <c r="G4094" s="8"/>
      <c r="H4094" s="9"/>
      <c r="I4094" s="9"/>
      <c r="J4094" s="17">
        <f>E4094-F4094</f>
        <v>5287.209999999992</v>
      </c>
      <c r="K4094" s="9"/>
      <c r="L4094" s="9"/>
      <c r="M4094" s="9"/>
    </row>
    <row r="4095" spans="1:13" ht="12.75">
      <c r="A4095" s="1" t="s">
        <v>13</v>
      </c>
      <c r="B4095" s="5" t="s">
        <v>151</v>
      </c>
      <c r="C4095" s="5" t="s">
        <v>15</v>
      </c>
      <c r="D4095" s="5" t="s">
        <v>33</v>
      </c>
      <c r="E4095" s="16">
        <v>1660.02</v>
      </c>
      <c r="F4095" s="16">
        <v>1506.47</v>
      </c>
      <c r="G4095" s="8"/>
      <c r="H4095" s="9"/>
      <c r="I4095" s="9"/>
      <c r="J4095" s="17">
        <f>E4095-F4095</f>
        <v>153.54999999999995</v>
      </c>
      <c r="K4095" s="9"/>
      <c r="L4095" s="9"/>
      <c r="M4095" s="9"/>
    </row>
    <row r="4096" spans="1:13" ht="12.75">
      <c r="A4096" s="1" t="s">
        <v>13</v>
      </c>
      <c r="B4096" s="5" t="s">
        <v>151</v>
      </c>
      <c r="C4096" s="5" t="s">
        <v>15</v>
      </c>
      <c r="D4096" s="5" t="s">
        <v>37</v>
      </c>
      <c r="E4096" s="16">
        <v>308729.07</v>
      </c>
      <c r="F4096" s="16">
        <v>288464.74</v>
      </c>
      <c r="G4096" s="8"/>
      <c r="H4096" s="9"/>
      <c r="I4096" s="9"/>
      <c r="J4096" s="17">
        <f>E4096-F4096</f>
        <v>20264.330000000016</v>
      </c>
      <c r="K4096" s="9"/>
      <c r="L4096" s="9"/>
      <c r="M4096" s="9"/>
    </row>
    <row r="4097" spans="2:13" ht="12.75">
      <c r="B4097" s="5"/>
      <c r="C4097" s="5"/>
      <c r="D4097" s="10" t="s">
        <v>38</v>
      </c>
      <c r="E4097" s="11">
        <f>E4078+E4079+E4080+E4081+E4082+E4083+E4085+E4086+E4087+E4088+E4095</f>
        <v>56238.659999999996</v>
      </c>
      <c r="F4097" s="11">
        <f>F4078+F4079+F4080+F4081+F4082+F4083+F4085+F4086+F4087+F4088+F4095</f>
        <v>50813.16</v>
      </c>
      <c r="G4097" s="8"/>
      <c r="H4097" s="9"/>
      <c r="I4097" s="9"/>
      <c r="J4097" s="17">
        <f>E4097-F4097</f>
        <v>5425.499999999993</v>
      </c>
      <c r="K4097" s="9"/>
      <c r="L4097" s="9"/>
      <c r="M4097" s="9"/>
    </row>
    <row r="4098" spans="2:13" ht="12.75">
      <c r="B4098" s="5"/>
      <c r="C4098" s="5"/>
      <c r="D4098" s="10" t="s">
        <v>51</v>
      </c>
      <c r="E4098" s="11">
        <f>E4097+E4090+E4089</f>
        <v>97709.04000000001</v>
      </c>
      <c r="F4098" s="11">
        <f>F4097+F4090+F4089</f>
        <v>88627.79000000001</v>
      </c>
      <c r="G4098" s="8"/>
      <c r="H4098" s="9"/>
      <c r="I4098" s="9"/>
      <c r="J4098" s="17">
        <f>E4098-F4098</f>
        <v>9081.25</v>
      </c>
      <c r="K4098" s="9"/>
      <c r="L4098" s="9"/>
      <c r="M4098" s="9"/>
    </row>
    <row r="4099" spans="1:13" ht="12.75">
      <c r="A4099" s="1" t="s">
        <v>13</v>
      </c>
      <c r="B4099" s="5" t="s">
        <v>151</v>
      </c>
      <c r="C4099" s="5" t="s">
        <v>125</v>
      </c>
      <c r="D4099" s="5" t="s">
        <v>16</v>
      </c>
      <c r="E4099" s="16">
        <v>9947.46</v>
      </c>
      <c r="F4099" s="16">
        <v>8667.53</v>
      </c>
      <c r="G4099" s="8"/>
      <c r="H4099" s="9"/>
      <c r="I4099" s="9"/>
      <c r="J4099" s="17">
        <f>E4099-F4099</f>
        <v>1279.9299999999985</v>
      </c>
      <c r="K4099" s="9"/>
      <c r="L4099" s="9"/>
      <c r="M4099" s="9"/>
    </row>
    <row r="4100" spans="1:13" ht="12.75">
      <c r="A4100" s="1" t="s">
        <v>13</v>
      </c>
      <c r="B4100" s="5" t="s">
        <v>151</v>
      </c>
      <c r="C4100" s="5" t="s">
        <v>125</v>
      </c>
      <c r="D4100" s="5" t="s">
        <v>49</v>
      </c>
      <c r="E4100" s="16">
        <v>975.24</v>
      </c>
      <c r="F4100" s="16">
        <v>854.78</v>
      </c>
      <c r="G4100" s="8"/>
      <c r="H4100" s="9"/>
      <c r="I4100" s="9"/>
      <c r="J4100" s="17">
        <f>E4100-F4100</f>
        <v>120.46000000000004</v>
      </c>
      <c r="K4100" s="9"/>
      <c r="L4100" s="9"/>
      <c r="M4100" s="9"/>
    </row>
    <row r="4101" spans="1:13" ht="12.75">
      <c r="A4101" s="1" t="s">
        <v>13</v>
      </c>
      <c r="B4101" s="5" t="s">
        <v>151</v>
      </c>
      <c r="C4101" s="5" t="s">
        <v>125</v>
      </c>
      <c r="D4101" s="5" t="s">
        <v>50</v>
      </c>
      <c r="E4101" s="16">
        <v>1365.42</v>
      </c>
      <c r="F4101" s="16">
        <v>1198.65</v>
      </c>
      <c r="G4101" s="8"/>
      <c r="H4101" s="9"/>
      <c r="I4101" s="9"/>
      <c r="J4101" s="17">
        <f>E4101-F4101</f>
        <v>166.76999999999998</v>
      </c>
      <c r="K4101" s="9"/>
      <c r="L4101" s="9"/>
      <c r="M4101" s="9"/>
    </row>
    <row r="4102" spans="1:13" ht="12.75">
      <c r="A4102" s="1" t="s">
        <v>13</v>
      </c>
      <c r="B4102" s="5" t="s">
        <v>151</v>
      </c>
      <c r="C4102" s="5" t="s">
        <v>125</v>
      </c>
      <c r="D4102" s="5" t="s">
        <v>17</v>
      </c>
      <c r="E4102" s="16">
        <v>2758.56</v>
      </c>
      <c r="F4102" s="16">
        <v>2407.47</v>
      </c>
      <c r="G4102" s="8"/>
      <c r="H4102" s="9"/>
      <c r="I4102" s="9"/>
      <c r="J4102" s="17">
        <f>E4102-F4102</f>
        <v>351.09000000000015</v>
      </c>
      <c r="K4102" s="9"/>
      <c r="L4102" s="9"/>
      <c r="M4102" s="9"/>
    </row>
    <row r="4103" spans="1:13" ht="12.75">
      <c r="A4103" s="1" t="s">
        <v>13</v>
      </c>
      <c r="B4103" s="5" t="s">
        <v>151</v>
      </c>
      <c r="C4103" s="5" t="s">
        <v>125</v>
      </c>
      <c r="D4103" s="5" t="s">
        <v>18</v>
      </c>
      <c r="E4103" s="16">
        <v>2702.82</v>
      </c>
      <c r="F4103" s="16">
        <v>2367.83</v>
      </c>
      <c r="G4103" s="8"/>
      <c r="H4103" s="9"/>
      <c r="I4103" s="9"/>
      <c r="J4103" s="17">
        <f>E4103-F4103</f>
        <v>334.99000000000024</v>
      </c>
      <c r="K4103" s="9"/>
      <c r="L4103" s="9"/>
      <c r="M4103" s="9"/>
    </row>
    <row r="4104" spans="1:13" ht="12.75">
      <c r="A4104" s="1" t="s">
        <v>13</v>
      </c>
      <c r="B4104" s="5" t="s">
        <v>151</v>
      </c>
      <c r="C4104" s="5" t="s">
        <v>125</v>
      </c>
      <c r="D4104" s="5" t="s">
        <v>19</v>
      </c>
      <c r="E4104" s="16">
        <v>1365.42</v>
      </c>
      <c r="F4104" s="16">
        <v>1208.18</v>
      </c>
      <c r="G4104" s="8"/>
      <c r="H4104" s="9"/>
      <c r="I4104" s="9"/>
      <c r="J4104" s="17">
        <f>E4104-F4104</f>
        <v>157.24</v>
      </c>
      <c r="K4104" s="9"/>
      <c r="L4104" s="9"/>
      <c r="M4104" s="9"/>
    </row>
    <row r="4105" spans="1:13" ht="12.75">
      <c r="A4105" s="1" t="s">
        <v>13</v>
      </c>
      <c r="B4105" s="5" t="s">
        <v>151</v>
      </c>
      <c r="C4105" s="5" t="s">
        <v>125</v>
      </c>
      <c r="D4105" s="5" t="s">
        <v>21</v>
      </c>
      <c r="E4105" s="16">
        <v>14793.82</v>
      </c>
      <c r="F4105" s="16">
        <v>12492.78</v>
      </c>
      <c r="G4105" s="8"/>
      <c r="H4105" s="9"/>
      <c r="I4105" s="9"/>
      <c r="J4105" s="17">
        <f>E4105-F4105</f>
        <v>2301.039999999999</v>
      </c>
      <c r="K4105" s="9">
        <f>K4114</f>
        <v>398.40000000000003</v>
      </c>
      <c r="L4105" s="9"/>
      <c r="M4105" s="9"/>
    </row>
    <row r="4106" spans="1:13" ht="12.75">
      <c r="A4106" s="1" t="s">
        <v>13</v>
      </c>
      <c r="B4106" s="5" t="s">
        <v>151</v>
      </c>
      <c r="C4106" s="5" t="s">
        <v>125</v>
      </c>
      <c r="D4106" s="5" t="s">
        <v>22</v>
      </c>
      <c r="E4106" s="16">
        <v>1365.36</v>
      </c>
      <c r="F4106" s="16">
        <v>1179.62</v>
      </c>
      <c r="G4106" s="8"/>
      <c r="H4106" s="9"/>
      <c r="I4106" s="9"/>
      <c r="J4106" s="17">
        <f>E4106-F4106</f>
        <v>185.74</v>
      </c>
      <c r="K4106" s="9"/>
      <c r="L4106" s="9"/>
      <c r="M4106" s="9"/>
    </row>
    <row r="4107" spans="1:13" ht="12.75">
      <c r="A4107" s="1" t="s">
        <v>13</v>
      </c>
      <c r="B4107" s="5" t="s">
        <v>151</v>
      </c>
      <c r="C4107" s="5" t="s">
        <v>125</v>
      </c>
      <c r="D4107" s="5" t="s">
        <v>23</v>
      </c>
      <c r="E4107" s="16">
        <v>6185.94</v>
      </c>
      <c r="F4107" s="16">
        <v>5395.04</v>
      </c>
      <c r="G4107" s="8"/>
      <c r="H4107" s="9"/>
      <c r="I4107" s="9"/>
      <c r="J4107" s="17">
        <f>E4107-F4107</f>
        <v>790.8999999999996</v>
      </c>
      <c r="K4107" s="9"/>
      <c r="L4107" s="9"/>
      <c r="M4107" s="9"/>
    </row>
    <row r="4108" spans="1:13" ht="12.75">
      <c r="A4108" s="1" t="s">
        <v>13</v>
      </c>
      <c r="B4108" s="5" t="s">
        <v>151</v>
      </c>
      <c r="C4108" s="5" t="s">
        <v>125</v>
      </c>
      <c r="D4108" s="5" t="s">
        <v>24</v>
      </c>
      <c r="E4108" s="16">
        <v>27.9</v>
      </c>
      <c r="F4108" s="16">
        <v>29.35</v>
      </c>
      <c r="G4108" s="8"/>
      <c r="H4108" s="9"/>
      <c r="I4108" s="9"/>
      <c r="J4108" s="17">
        <f>E4108-F4108</f>
        <v>-1.4500000000000028</v>
      </c>
      <c r="K4108" s="9"/>
      <c r="L4108" s="9"/>
      <c r="M4108" s="9"/>
    </row>
    <row r="4109" spans="1:13" ht="12.75">
      <c r="A4109" s="1" t="s">
        <v>13</v>
      </c>
      <c r="B4109" s="5" t="s">
        <v>151</v>
      </c>
      <c r="C4109" s="5" t="s">
        <v>125</v>
      </c>
      <c r="D4109" s="5" t="s">
        <v>25</v>
      </c>
      <c r="E4109" s="16">
        <v>26442.96</v>
      </c>
      <c r="F4109" s="16">
        <v>23053.99</v>
      </c>
      <c r="G4109" s="8"/>
      <c r="H4109" s="9"/>
      <c r="I4109" s="9"/>
      <c r="J4109" s="17">
        <f>E4109-F4109</f>
        <v>3388.9699999999975</v>
      </c>
      <c r="K4109" s="9"/>
      <c r="L4109" s="9"/>
      <c r="M4109" s="9"/>
    </row>
    <row r="4110" spans="1:13" ht="12.75">
      <c r="A4110" s="1" t="s">
        <v>13</v>
      </c>
      <c r="B4110" s="5" t="s">
        <v>151</v>
      </c>
      <c r="C4110" s="5" t="s">
        <v>125</v>
      </c>
      <c r="D4110" s="10" t="s">
        <v>26</v>
      </c>
      <c r="E4110" s="11">
        <v>17610.18</v>
      </c>
      <c r="F4110" s="11">
        <v>15435.1</v>
      </c>
      <c r="G4110" s="8">
        <v>19600</v>
      </c>
      <c r="H4110" s="9"/>
      <c r="I4110" s="9"/>
      <c r="J4110" s="17">
        <f>E4110-F4110</f>
        <v>2175.08</v>
      </c>
      <c r="K4110" s="9"/>
      <c r="L4110" s="9"/>
      <c r="M4110" s="9"/>
    </row>
    <row r="4111" spans="1:13" ht="12.75">
      <c r="A4111" s="1" t="s">
        <v>13</v>
      </c>
      <c r="B4111" s="5" t="s">
        <v>151</v>
      </c>
      <c r="C4111" s="18" t="s">
        <v>125</v>
      </c>
      <c r="D4111" s="18" t="s">
        <v>28</v>
      </c>
      <c r="E4111" s="19">
        <v>18390.24</v>
      </c>
      <c r="F4111" s="19">
        <v>16207.86</v>
      </c>
      <c r="G4111" s="8"/>
      <c r="H4111" s="9"/>
      <c r="I4111" s="9"/>
      <c r="J4111" s="17">
        <f>E4111-F4111</f>
        <v>2182.380000000001</v>
      </c>
      <c r="K4111" s="9"/>
      <c r="L4111" s="9"/>
      <c r="M4111" s="9"/>
    </row>
    <row r="4112" spans="1:13" ht="12.75">
      <c r="A4112" s="1" t="s">
        <v>13</v>
      </c>
      <c r="B4112" s="5" t="s">
        <v>151</v>
      </c>
      <c r="C4112" s="5" t="s">
        <v>125</v>
      </c>
      <c r="D4112" s="5" t="s">
        <v>54</v>
      </c>
      <c r="E4112" s="16">
        <v>9390.3</v>
      </c>
      <c r="F4112" s="16">
        <v>8119.64</v>
      </c>
      <c r="G4112" s="8"/>
      <c r="H4112" s="9"/>
      <c r="I4112" s="9"/>
      <c r="J4112" s="17">
        <f>E4112-F4112</f>
        <v>1270.659999999999</v>
      </c>
      <c r="K4112" s="9"/>
      <c r="L4112" s="9"/>
      <c r="M4112" s="9"/>
    </row>
    <row r="4113" spans="1:13" ht="12.75">
      <c r="A4113" s="1" t="s">
        <v>13</v>
      </c>
      <c r="B4113" s="5" t="s">
        <v>151</v>
      </c>
      <c r="C4113" s="5" t="s">
        <v>125</v>
      </c>
      <c r="D4113" s="5" t="s">
        <v>29</v>
      </c>
      <c r="E4113" s="16">
        <v>204.3</v>
      </c>
      <c r="F4113" s="16">
        <v>178.28</v>
      </c>
      <c r="G4113" s="8"/>
      <c r="H4113" s="9"/>
      <c r="I4113" s="9"/>
      <c r="J4113" s="17">
        <f>E4113-F4113</f>
        <v>26.02000000000001</v>
      </c>
      <c r="K4113" s="9"/>
      <c r="L4113" s="9"/>
      <c r="M4113" s="9"/>
    </row>
    <row r="4114" spans="1:13" ht="12.75">
      <c r="A4114" s="1" t="s">
        <v>13</v>
      </c>
      <c r="B4114" s="5" t="s">
        <v>151</v>
      </c>
      <c r="C4114" s="5" t="s">
        <v>125</v>
      </c>
      <c r="D4114" s="5" t="s">
        <v>30</v>
      </c>
      <c r="E4114" s="16">
        <v>8737.38</v>
      </c>
      <c r="F4114" s="16">
        <v>7379.26</v>
      </c>
      <c r="G4114" s="8"/>
      <c r="H4114" s="9"/>
      <c r="I4114" s="9"/>
      <c r="J4114" s="17">
        <f>E4114-F4114</f>
        <v>1358.119999999999</v>
      </c>
      <c r="K4114" s="9">
        <f>33.2*12</f>
        <v>398.40000000000003</v>
      </c>
      <c r="L4114" s="9"/>
      <c r="M4114" s="9"/>
    </row>
    <row r="4115" spans="1:13" ht="12.75">
      <c r="A4115" s="1" t="s">
        <v>13</v>
      </c>
      <c r="B4115" s="5" t="s">
        <v>151</v>
      </c>
      <c r="C4115" s="5" t="s">
        <v>125</v>
      </c>
      <c r="D4115" s="5" t="s">
        <v>31</v>
      </c>
      <c r="E4115" s="16">
        <v>213884.1</v>
      </c>
      <c r="F4115" s="16">
        <v>187091.09</v>
      </c>
      <c r="G4115" s="8"/>
      <c r="H4115" s="9"/>
      <c r="I4115" s="9"/>
      <c r="J4115" s="17">
        <f>E4115-F4115</f>
        <v>26793.01000000001</v>
      </c>
      <c r="K4115" s="9"/>
      <c r="L4115" s="9"/>
      <c r="M4115" s="9"/>
    </row>
    <row r="4116" spans="1:13" ht="12.75">
      <c r="A4116" s="1" t="s">
        <v>13</v>
      </c>
      <c r="B4116" s="5" t="s">
        <v>151</v>
      </c>
      <c r="C4116" s="5" t="s">
        <v>125</v>
      </c>
      <c r="D4116" s="5" t="s">
        <v>33</v>
      </c>
      <c r="E4116" s="16">
        <v>1616.1</v>
      </c>
      <c r="F4116" s="16">
        <v>1414.86</v>
      </c>
      <c r="G4116" s="8"/>
      <c r="H4116" s="9"/>
      <c r="I4116" s="9"/>
      <c r="J4116" s="17">
        <f>E4116-F4116</f>
        <v>201.24</v>
      </c>
      <c r="K4116" s="9"/>
      <c r="L4116" s="9"/>
      <c r="M4116" s="9"/>
    </row>
    <row r="4117" spans="1:13" ht="12.75">
      <c r="A4117" s="1" t="s">
        <v>13</v>
      </c>
      <c r="B4117" s="5" t="s">
        <v>151</v>
      </c>
      <c r="C4117" s="5" t="s">
        <v>125</v>
      </c>
      <c r="D4117" s="5" t="s">
        <v>37</v>
      </c>
      <c r="E4117" s="16">
        <v>337763.5</v>
      </c>
      <c r="F4117" s="16">
        <v>294681.31</v>
      </c>
      <c r="G4117" s="8"/>
      <c r="H4117" s="9"/>
      <c r="I4117" s="9"/>
      <c r="J4117" s="17">
        <f>E4117-F4117</f>
        <v>43082.19</v>
      </c>
      <c r="K4117" s="9"/>
      <c r="L4117" s="9"/>
      <c r="M4117" s="9"/>
    </row>
    <row r="4118" spans="2:13" ht="12.75">
      <c r="B4118" s="5"/>
      <c r="C4118" s="5"/>
      <c r="D4118" s="10" t="s">
        <v>38</v>
      </c>
      <c r="E4118" s="11">
        <f>E4099+E4100+E4101+E4102+E4103+E4104+E4106+E4107+E4108+E4109+E4112+E4116</f>
        <v>64143.48</v>
      </c>
      <c r="F4118" s="11">
        <f>F4099+F4100+F4101+F4102+F4103+F4104+F4106+F4107+F4108+F4109+F4112+F4116</f>
        <v>55896.94</v>
      </c>
      <c r="G4118" s="8"/>
      <c r="H4118" s="9"/>
      <c r="I4118" s="9"/>
      <c r="J4118" s="17">
        <f>E4118-F4118</f>
        <v>8246.54</v>
      </c>
      <c r="K4118" s="9"/>
      <c r="L4118" s="9"/>
      <c r="M4118" s="9"/>
    </row>
    <row r="4119" spans="2:13" ht="12.75">
      <c r="B4119" s="5"/>
      <c r="C4119" s="5"/>
      <c r="D4119" s="10" t="s">
        <v>51</v>
      </c>
      <c r="E4119" s="11">
        <f>E4118+E4111+E4110</f>
        <v>100143.9</v>
      </c>
      <c r="F4119" s="11">
        <f>F4118+F4111+F4110</f>
        <v>87539.90000000001</v>
      </c>
      <c r="G4119" s="8"/>
      <c r="H4119" s="9"/>
      <c r="I4119" s="9"/>
      <c r="J4119" s="17">
        <f>E4119-F4119</f>
        <v>12603.999999999985</v>
      </c>
      <c r="K4119" s="9"/>
      <c r="L4119" s="9"/>
      <c r="M4119" s="9"/>
    </row>
    <row r="4120" spans="1:13" ht="12.75">
      <c r="A4120" s="1" t="s">
        <v>13</v>
      </c>
      <c r="B4120" s="5" t="s">
        <v>151</v>
      </c>
      <c r="C4120" s="5" t="s">
        <v>80</v>
      </c>
      <c r="D4120" s="5" t="s">
        <v>16</v>
      </c>
      <c r="E4120" s="16">
        <v>17285.88</v>
      </c>
      <c r="F4120" s="16">
        <v>16778.77</v>
      </c>
      <c r="G4120" s="8"/>
      <c r="H4120" s="9"/>
      <c r="I4120" s="9"/>
      <c r="J4120" s="17">
        <f>E4120-F4120</f>
        <v>507.1100000000006</v>
      </c>
      <c r="K4120" s="9"/>
      <c r="L4120" s="9"/>
      <c r="M4120" s="9"/>
    </row>
    <row r="4121" spans="1:13" ht="12.75">
      <c r="A4121" s="1" t="s">
        <v>13</v>
      </c>
      <c r="B4121" s="5" t="s">
        <v>151</v>
      </c>
      <c r="C4121" s="5" t="s">
        <v>80</v>
      </c>
      <c r="D4121" s="5" t="s">
        <v>49</v>
      </c>
      <c r="E4121" s="16">
        <v>1694.76</v>
      </c>
      <c r="F4121" s="16">
        <v>1654.93</v>
      </c>
      <c r="G4121" s="8"/>
      <c r="H4121" s="9"/>
      <c r="I4121" s="9"/>
      <c r="J4121" s="17">
        <f>E4121-F4121</f>
        <v>39.82999999999993</v>
      </c>
      <c r="K4121" s="9"/>
      <c r="L4121" s="9"/>
      <c r="M4121" s="9"/>
    </row>
    <row r="4122" spans="1:13" ht="12.75">
      <c r="A4122" s="1" t="s">
        <v>13</v>
      </c>
      <c r="B4122" s="5" t="s">
        <v>151</v>
      </c>
      <c r="C4122" s="5" t="s">
        <v>80</v>
      </c>
      <c r="D4122" s="5" t="s">
        <v>50</v>
      </c>
      <c r="E4122" s="16">
        <v>2372.76</v>
      </c>
      <c r="F4122" s="16">
        <v>2320.68</v>
      </c>
      <c r="G4122" s="8"/>
      <c r="H4122" s="9"/>
      <c r="I4122" s="9"/>
      <c r="J4122" s="17">
        <f>E4122-F4122</f>
        <v>52.08000000000038</v>
      </c>
      <c r="K4122" s="9"/>
      <c r="L4122" s="9"/>
      <c r="M4122" s="9"/>
    </row>
    <row r="4123" spans="1:13" ht="12.75">
      <c r="A4123" s="1" t="s">
        <v>13</v>
      </c>
      <c r="B4123" s="5" t="s">
        <v>151</v>
      </c>
      <c r="C4123" s="5" t="s">
        <v>80</v>
      </c>
      <c r="D4123" s="5" t="s">
        <v>17</v>
      </c>
      <c r="E4123" s="16">
        <v>4793.64</v>
      </c>
      <c r="F4123" s="16">
        <v>4660.7</v>
      </c>
      <c r="G4123" s="8"/>
      <c r="H4123" s="9"/>
      <c r="I4123" s="9"/>
      <c r="J4123" s="17">
        <f>E4123-F4123</f>
        <v>132.9400000000005</v>
      </c>
      <c r="K4123" s="9"/>
      <c r="L4123" s="9"/>
      <c r="M4123" s="9"/>
    </row>
    <row r="4124" spans="1:13" ht="12.75">
      <c r="A4124" s="1" t="s">
        <v>13</v>
      </c>
      <c r="B4124" s="5" t="s">
        <v>151</v>
      </c>
      <c r="C4124" s="5" t="s">
        <v>80</v>
      </c>
      <c r="D4124" s="5" t="s">
        <v>18</v>
      </c>
      <c r="E4124" s="16">
        <v>4696.8</v>
      </c>
      <c r="F4124" s="16">
        <v>4584.27</v>
      </c>
      <c r="G4124" s="8"/>
      <c r="H4124" s="9"/>
      <c r="I4124" s="9"/>
      <c r="J4124" s="17">
        <f>E4124-F4124</f>
        <v>112.52999999999975</v>
      </c>
      <c r="K4124" s="9"/>
      <c r="L4124" s="9"/>
      <c r="M4124" s="9"/>
    </row>
    <row r="4125" spans="1:13" ht="12.75">
      <c r="A4125" s="1" t="s">
        <v>13</v>
      </c>
      <c r="B4125" s="5" t="s">
        <v>151</v>
      </c>
      <c r="C4125" s="5" t="s">
        <v>80</v>
      </c>
      <c r="D4125" s="5" t="s">
        <v>19</v>
      </c>
      <c r="E4125" s="16">
        <v>2372.76</v>
      </c>
      <c r="F4125" s="16">
        <v>2339.4</v>
      </c>
      <c r="G4125" s="8"/>
      <c r="H4125" s="9"/>
      <c r="I4125" s="9"/>
      <c r="J4125" s="17">
        <f>E4125-F4125</f>
        <v>33.36000000000013</v>
      </c>
      <c r="K4125" s="9"/>
      <c r="L4125" s="9"/>
      <c r="M4125" s="9"/>
    </row>
    <row r="4126" spans="1:13" ht="12.75">
      <c r="A4126" s="1" t="s">
        <v>13</v>
      </c>
      <c r="B4126" s="5" t="s">
        <v>151</v>
      </c>
      <c r="C4126" s="5" t="s">
        <v>80</v>
      </c>
      <c r="D4126" s="5" t="s">
        <v>21</v>
      </c>
      <c r="E4126" s="16">
        <v>34621.47</v>
      </c>
      <c r="F4126" s="16">
        <v>30989.73</v>
      </c>
      <c r="G4126" s="8"/>
      <c r="H4126" s="9"/>
      <c r="I4126" s="9"/>
      <c r="J4126" s="17">
        <f>E4126-F4126</f>
        <v>3631.7400000000016</v>
      </c>
      <c r="K4126" s="9">
        <f>K4135</f>
        <v>966.8399999999999</v>
      </c>
      <c r="L4126" s="9"/>
      <c r="M4126" s="9"/>
    </row>
    <row r="4127" spans="1:13" ht="12.75">
      <c r="A4127" s="1" t="s">
        <v>13</v>
      </c>
      <c r="B4127" s="5" t="s">
        <v>151</v>
      </c>
      <c r="C4127" s="5" t="s">
        <v>80</v>
      </c>
      <c r="D4127" s="5" t="s">
        <v>22</v>
      </c>
      <c r="E4127" s="16">
        <v>2372.64</v>
      </c>
      <c r="F4127" s="16">
        <v>2283.27</v>
      </c>
      <c r="G4127" s="8"/>
      <c r="H4127" s="9"/>
      <c r="I4127" s="9"/>
      <c r="J4127" s="17">
        <f>E4127-F4127</f>
        <v>89.36999999999989</v>
      </c>
      <c r="K4127" s="9"/>
      <c r="L4127" s="9"/>
      <c r="M4127" s="9"/>
    </row>
    <row r="4128" spans="1:13" ht="12.75">
      <c r="A4128" s="1" t="s">
        <v>13</v>
      </c>
      <c r="B4128" s="5" t="s">
        <v>151</v>
      </c>
      <c r="C4128" s="5" t="s">
        <v>80</v>
      </c>
      <c r="D4128" s="5" t="s">
        <v>23</v>
      </c>
      <c r="E4128" s="16">
        <v>10749.48</v>
      </c>
      <c r="F4128" s="16">
        <v>10444.02</v>
      </c>
      <c r="G4128" s="8"/>
      <c r="H4128" s="9"/>
      <c r="I4128" s="9"/>
      <c r="J4128" s="17">
        <f>E4128-F4128</f>
        <v>305.4599999999991</v>
      </c>
      <c r="K4128" s="9"/>
      <c r="L4128" s="9"/>
      <c r="M4128" s="9"/>
    </row>
    <row r="4129" spans="1:13" ht="12.75">
      <c r="A4129" s="1" t="s">
        <v>13</v>
      </c>
      <c r="B4129" s="5" t="s">
        <v>151</v>
      </c>
      <c r="C4129" s="5" t="s">
        <v>80</v>
      </c>
      <c r="D4129" s="5" t="s">
        <v>24</v>
      </c>
      <c r="E4129" s="16">
        <v>48.54</v>
      </c>
      <c r="F4129" s="16">
        <v>57.02</v>
      </c>
      <c r="G4129" s="8"/>
      <c r="H4129" s="9"/>
      <c r="I4129" s="9"/>
      <c r="J4129" s="17">
        <f>E4129-F4129</f>
        <v>-8.480000000000004</v>
      </c>
      <c r="K4129" s="9"/>
      <c r="L4129" s="9"/>
      <c r="M4129" s="9"/>
    </row>
    <row r="4130" spans="1:13" ht="12.75">
      <c r="A4130" s="1" t="s">
        <v>13</v>
      </c>
      <c r="B4130" s="5" t="s">
        <v>151</v>
      </c>
      <c r="C4130" s="5" t="s">
        <v>80</v>
      </c>
      <c r="D4130" s="5" t="s">
        <v>25</v>
      </c>
      <c r="E4130" s="16">
        <v>45950.7</v>
      </c>
      <c r="F4130" s="16">
        <v>44628.99</v>
      </c>
      <c r="G4130" s="8"/>
      <c r="H4130" s="9"/>
      <c r="I4130" s="9"/>
      <c r="J4130" s="17">
        <f>E4130-F4130</f>
        <v>1321.7099999999991</v>
      </c>
      <c r="K4130" s="9"/>
      <c r="L4130" s="9"/>
      <c r="M4130" s="9"/>
    </row>
    <row r="4131" spans="1:13" ht="12.75">
      <c r="A4131" s="1" t="s">
        <v>13</v>
      </c>
      <c r="B4131" s="5" t="s">
        <v>151</v>
      </c>
      <c r="C4131" s="5" t="s">
        <v>80</v>
      </c>
      <c r="D4131" s="10" t="s">
        <v>26</v>
      </c>
      <c r="E4131" s="11">
        <v>38203.38</v>
      </c>
      <c r="F4131" s="11">
        <v>37300.99</v>
      </c>
      <c r="G4131" s="8">
        <v>3600</v>
      </c>
      <c r="H4131" s="9"/>
      <c r="I4131" s="9"/>
      <c r="J4131" s="17">
        <f>E4131-F4131</f>
        <v>902.3899999999994</v>
      </c>
      <c r="K4131" s="9"/>
      <c r="L4131" s="9"/>
      <c r="M4131" s="9"/>
    </row>
    <row r="4132" spans="1:13" ht="12.75">
      <c r="A4132" s="1" t="s">
        <v>13</v>
      </c>
      <c r="B4132" s="5" t="s">
        <v>151</v>
      </c>
      <c r="C4132" s="18" t="s">
        <v>80</v>
      </c>
      <c r="D4132" s="18" t="s">
        <v>28</v>
      </c>
      <c r="E4132" s="19">
        <v>31957.2</v>
      </c>
      <c r="F4132" s="19">
        <v>31381.8</v>
      </c>
      <c r="G4132" s="8"/>
      <c r="H4132" s="9"/>
      <c r="I4132" s="9"/>
      <c r="J4132" s="17">
        <f>E4132-F4132</f>
        <v>575.4000000000015</v>
      </c>
      <c r="K4132" s="9"/>
      <c r="L4132" s="9"/>
      <c r="M4132" s="9"/>
    </row>
    <row r="4133" spans="1:13" ht="12.75">
      <c r="A4133" s="1" t="s">
        <v>13</v>
      </c>
      <c r="B4133" s="5" t="s">
        <v>151</v>
      </c>
      <c r="C4133" s="5" t="s">
        <v>80</v>
      </c>
      <c r="D4133" s="5" t="s">
        <v>54</v>
      </c>
      <c r="E4133" s="16">
        <v>16317.72</v>
      </c>
      <c r="F4133" s="16">
        <v>15716.1</v>
      </c>
      <c r="G4133" s="8"/>
      <c r="H4133" s="9"/>
      <c r="I4133" s="9"/>
      <c r="J4133" s="17">
        <f>E4133-F4133</f>
        <v>601.619999999999</v>
      </c>
      <c r="K4133" s="9"/>
      <c r="L4133" s="9"/>
      <c r="M4133" s="9"/>
    </row>
    <row r="4134" spans="1:13" ht="12.75">
      <c r="A4134" s="1" t="s">
        <v>13</v>
      </c>
      <c r="B4134" s="5" t="s">
        <v>151</v>
      </c>
      <c r="C4134" s="5" t="s">
        <v>80</v>
      </c>
      <c r="D4134" s="5" t="s">
        <v>29</v>
      </c>
      <c r="E4134" s="16">
        <v>276.84</v>
      </c>
      <c r="F4134" s="16">
        <v>269.14</v>
      </c>
      <c r="G4134" s="8"/>
      <c r="H4134" s="9"/>
      <c r="I4134" s="9"/>
      <c r="J4134" s="17">
        <f>E4134-F4134</f>
        <v>7.699999999999989</v>
      </c>
      <c r="K4134" s="9"/>
      <c r="L4134" s="9"/>
      <c r="M4134" s="9"/>
    </row>
    <row r="4135" spans="1:13" ht="12.75">
      <c r="A4135" s="1" t="s">
        <v>13</v>
      </c>
      <c r="B4135" s="5" t="s">
        <v>151</v>
      </c>
      <c r="C4135" s="5" t="s">
        <v>80</v>
      </c>
      <c r="D4135" s="5" t="s">
        <v>30</v>
      </c>
      <c r="E4135" s="16">
        <v>20447.39</v>
      </c>
      <c r="F4135" s="16">
        <v>18304</v>
      </c>
      <c r="G4135" s="8"/>
      <c r="H4135" s="9"/>
      <c r="I4135" s="9"/>
      <c r="J4135" s="17">
        <f>E4135-F4135</f>
        <v>2143.3899999999994</v>
      </c>
      <c r="K4135" s="9">
        <f>80.57*12</f>
        <v>966.8399999999999</v>
      </c>
      <c r="L4135" s="9"/>
      <c r="M4135" s="9"/>
    </row>
    <row r="4136" spans="1:13" ht="12.75">
      <c r="A4136" s="1" t="s">
        <v>13</v>
      </c>
      <c r="B4136" s="5" t="s">
        <v>151</v>
      </c>
      <c r="C4136" s="5" t="s">
        <v>80</v>
      </c>
      <c r="D4136" s="5" t="s">
        <v>31</v>
      </c>
      <c r="E4136" s="16">
        <v>336577.26</v>
      </c>
      <c r="F4136" s="16">
        <v>327332.75</v>
      </c>
      <c r="G4136" s="8"/>
      <c r="H4136" s="9"/>
      <c r="I4136" s="9"/>
      <c r="J4136" s="17">
        <f>E4136-F4136</f>
        <v>9244.51000000001</v>
      </c>
      <c r="K4136" s="9"/>
      <c r="L4136" s="9"/>
      <c r="M4136" s="9"/>
    </row>
    <row r="4137" spans="1:13" ht="12.75">
      <c r="A4137" s="1" t="s">
        <v>13</v>
      </c>
      <c r="B4137" s="5" t="s">
        <v>151</v>
      </c>
      <c r="C4137" s="5" t="s">
        <v>80</v>
      </c>
      <c r="D4137" s="5" t="s">
        <v>33</v>
      </c>
      <c r="E4137" s="16">
        <v>2808.36</v>
      </c>
      <c r="F4137" s="16">
        <v>2739.14</v>
      </c>
      <c r="G4137" s="8"/>
      <c r="H4137" s="9"/>
      <c r="I4137" s="9"/>
      <c r="J4137" s="17">
        <f>E4137-F4137</f>
        <v>69.22000000000025</v>
      </c>
      <c r="K4137" s="9"/>
      <c r="L4137" s="9"/>
      <c r="M4137" s="9"/>
    </row>
    <row r="4138" spans="1:13" ht="12.75">
      <c r="A4138" s="1" t="s">
        <v>13</v>
      </c>
      <c r="B4138" s="5" t="s">
        <v>151</v>
      </c>
      <c r="C4138" s="5" t="s">
        <v>80</v>
      </c>
      <c r="D4138" s="5" t="s">
        <v>37</v>
      </c>
      <c r="E4138" s="16">
        <v>573547.58</v>
      </c>
      <c r="F4138" s="16">
        <v>553785.7</v>
      </c>
      <c r="G4138" s="8"/>
      <c r="H4138" s="9"/>
      <c r="I4138" s="9"/>
      <c r="J4138" s="17">
        <f>E4138-F4138</f>
        <v>19761.880000000005</v>
      </c>
      <c r="K4138" s="9"/>
      <c r="L4138" s="9"/>
      <c r="M4138" s="9"/>
    </row>
    <row r="4139" spans="2:13" ht="12.75">
      <c r="B4139" s="5"/>
      <c r="C4139" s="5"/>
      <c r="D4139" s="10" t="s">
        <v>38</v>
      </c>
      <c r="E4139" s="11">
        <f>E4120+E4121+E4122+E4123+E4124+E4125+E4127+E4128+E4129+E4130+E4133+E4137</f>
        <v>111464.04</v>
      </c>
      <c r="F4139" s="11">
        <f>F4120+F4121+F4122+F4123+F4124+F4125+F4127+F4128+F4129+F4130+F4133+F4137</f>
        <v>108207.29000000001</v>
      </c>
      <c r="G4139" s="8"/>
      <c r="H4139" s="9"/>
      <c r="I4139" s="9"/>
      <c r="J4139" s="17">
        <f>E4139-F4139</f>
        <v>3256.7499999999854</v>
      </c>
      <c r="K4139" s="9"/>
      <c r="L4139" s="9"/>
      <c r="M4139" s="9"/>
    </row>
    <row r="4140" spans="2:13" ht="12.75">
      <c r="B4140" s="5"/>
      <c r="C4140" s="5"/>
      <c r="D4140" s="10" t="s">
        <v>51</v>
      </c>
      <c r="E4140" s="11">
        <f>E4139+E4131+E4132</f>
        <v>181624.62</v>
      </c>
      <c r="F4140" s="11">
        <f>F4139+F4131+F4132</f>
        <v>176890.08</v>
      </c>
      <c r="G4140" s="8"/>
      <c r="H4140" s="9"/>
      <c r="I4140" s="9"/>
      <c r="J4140" s="17">
        <f>E4140-F4140</f>
        <v>4734.540000000008</v>
      </c>
      <c r="K4140" s="9"/>
      <c r="L4140" s="9"/>
      <c r="M4140" s="9"/>
    </row>
    <row r="4141" spans="1:13" ht="12.75">
      <c r="A4141" s="1" t="s">
        <v>13</v>
      </c>
      <c r="B4141" s="5" t="s">
        <v>151</v>
      </c>
      <c r="C4141" s="5" t="s">
        <v>128</v>
      </c>
      <c r="D4141" s="5" t="s">
        <v>16</v>
      </c>
      <c r="E4141" s="16">
        <v>16916.52</v>
      </c>
      <c r="F4141" s="16">
        <v>17067.74</v>
      </c>
      <c r="G4141" s="8"/>
      <c r="H4141" s="9"/>
      <c r="I4141" s="9"/>
      <c r="J4141" s="17">
        <f>E4141-F4141</f>
        <v>-151.22000000000116</v>
      </c>
      <c r="K4141" s="9"/>
      <c r="L4141" s="9"/>
      <c r="M4141" s="9"/>
    </row>
    <row r="4142" spans="1:13" ht="12.75">
      <c r="A4142" s="1" t="s">
        <v>13</v>
      </c>
      <c r="B4142" s="5" t="s">
        <v>151</v>
      </c>
      <c r="C4142" s="5" t="s">
        <v>128</v>
      </c>
      <c r="D4142" s="5" t="s">
        <v>49</v>
      </c>
      <c r="E4142" s="16">
        <v>1658.4</v>
      </c>
      <c r="F4142" s="16">
        <v>1682.47</v>
      </c>
      <c r="G4142" s="8"/>
      <c r="H4142" s="9"/>
      <c r="I4142" s="9"/>
      <c r="J4142" s="17">
        <f>E4142-F4142</f>
        <v>-24.069999999999936</v>
      </c>
      <c r="K4142" s="9"/>
      <c r="L4142" s="9"/>
      <c r="M4142" s="9"/>
    </row>
    <row r="4143" spans="1:13" ht="12.75">
      <c r="A4143" s="1" t="s">
        <v>13</v>
      </c>
      <c r="B4143" s="5" t="s">
        <v>151</v>
      </c>
      <c r="C4143" s="5" t="s">
        <v>128</v>
      </c>
      <c r="D4143" s="5" t="s">
        <v>50</v>
      </c>
      <c r="E4143" s="16">
        <v>2321.7</v>
      </c>
      <c r="F4143" s="16">
        <v>2358.85</v>
      </c>
      <c r="G4143" s="8"/>
      <c r="H4143" s="9"/>
      <c r="I4143" s="9"/>
      <c r="J4143" s="17">
        <f>E4143-F4143</f>
        <v>-37.15000000000009</v>
      </c>
      <c r="K4143" s="9"/>
      <c r="L4143" s="9"/>
      <c r="M4143" s="9"/>
    </row>
    <row r="4144" spans="1:13" ht="12.75">
      <c r="A4144" s="1" t="s">
        <v>13</v>
      </c>
      <c r="B4144" s="5" t="s">
        <v>151</v>
      </c>
      <c r="C4144" s="5" t="s">
        <v>128</v>
      </c>
      <c r="D4144" s="5" t="s">
        <v>17</v>
      </c>
      <c r="E4144" s="16">
        <v>4691.16</v>
      </c>
      <c r="F4144" s="16">
        <v>4740.28</v>
      </c>
      <c r="G4144" s="8"/>
      <c r="H4144" s="9"/>
      <c r="I4144" s="9"/>
      <c r="J4144" s="17">
        <f>E4144-F4144</f>
        <v>-49.11999999999989</v>
      </c>
      <c r="K4144" s="9"/>
      <c r="L4144" s="9"/>
      <c r="M4144" s="9"/>
    </row>
    <row r="4145" spans="1:13" ht="12.75">
      <c r="A4145" s="1" t="s">
        <v>13</v>
      </c>
      <c r="B4145" s="5" t="s">
        <v>151</v>
      </c>
      <c r="C4145" s="5" t="s">
        <v>128</v>
      </c>
      <c r="D4145" s="5" t="s">
        <v>18</v>
      </c>
      <c r="E4145" s="16">
        <v>4596.24</v>
      </c>
      <c r="F4145" s="16">
        <v>4660.94</v>
      </c>
      <c r="G4145" s="8"/>
      <c r="H4145" s="9"/>
      <c r="I4145" s="9"/>
      <c r="J4145" s="17">
        <f>E4145-F4145</f>
        <v>-64.69999999999982</v>
      </c>
      <c r="K4145" s="9"/>
      <c r="L4145" s="9"/>
      <c r="M4145" s="9"/>
    </row>
    <row r="4146" spans="1:13" ht="12.75">
      <c r="A4146" s="1" t="s">
        <v>13</v>
      </c>
      <c r="B4146" s="5" t="s">
        <v>151</v>
      </c>
      <c r="C4146" s="5" t="s">
        <v>128</v>
      </c>
      <c r="D4146" s="5" t="s">
        <v>19</v>
      </c>
      <c r="E4146" s="16">
        <v>2321.58</v>
      </c>
      <c r="F4146" s="16">
        <v>2376.25</v>
      </c>
      <c r="G4146" s="8"/>
      <c r="H4146" s="9"/>
      <c r="I4146" s="9"/>
      <c r="J4146" s="17">
        <f>E4146-F4146</f>
        <v>-54.67000000000007</v>
      </c>
      <c r="K4146" s="9"/>
      <c r="L4146" s="9"/>
      <c r="M4146" s="9"/>
    </row>
    <row r="4147" spans="1:13" ht="12.75">
      <c r="A4147" s="1" t="s">
        <v>13</v>
      </c>
      <c r="B4147" s="5" t="s">
        <v>151</v>
      </c>
      <c r="C4147" s="5" t="s">
        <v>128</v>
      </c>
      <c r="D4147" s="5" t="s">
        <v>21</v>
      </c>
      <c r="E4147" s="16">
        <v>35221.03</v>
      </c>
      <c r="F4147" s="16">
        <v>31912.71</v>
      </c>
      <c r="G4147" s="8"/>
      <c r="H4147" s="9"/>
      <c r="I4147" s="9"/>
      <c r="J4147" s="17">
        <f>E4147-F4147</f>
        <v>3308.3199999999997</v>
      </c>
      <c r="K4147" s="9">
        <f>K4156</f>
        <v>932.1600000000001</v>
      </c>
      <c r="L4147" s="9"/>
      <c r="M4147" s="9"/>
    </row>
    <row r="4148" spans="1:13" ht="12.75">
      <c r="A4148" s="1" t="s">
        <v>13</v>
      </c>
      <c r="B4148" s="5" t="s">
        <v>151</v>
      </c>
      <c r="C4148" s="5" t="s">
        <v>128</v>
      </c>
      <c r="D4148" s="5" t="s">
        <v>22</v>
      </c>
      <c r="E4148" s="16">
        <v>2322.06</v>
      </c>
      <c r="F4148" s="16">
        <v>2324.34</v>
      </c>
      <c r="G4148" s="8"/>
      <c r="H4148" s="9"/>
      <c r="I4148" s="9"/>
      <c r="J4148" s="17">
        <f>E4148-F4148</f>
        <v>-2.2800000000002</v>
      </c>
      <c r="K4148" s="9"/>
      <c r="L4148" s="9"/>
      <c r="M4148" s="9"/>
    </row>
    <row r="4149" spans="1:13" ht="12.75">
      <c r="A4149" s="1" t="s">
        <v>13</v>
      </c>
      <c r="B4149" s="5" t="s">
        <v>151</v>
      </c>
      <c r="C4149" s="5" t="s">
        <v>128</v>
      </c>
      <c r="D4149" s="5" t="s">
        <v>23</v>
      </c>
      <c r="E4149" s="16">
        <v>10519.56</v>
      </c>
      <c r="F4149" s="16">
        <v>10622.83</v>
      </c>
      <c r="G4149" s="8"/>
      <c r="H4149" s="9"/>
      <c r="I4149" s="9"/>
      <c r="J4149" s="17">
        <f>E4149-F4149</f>
        <v>-103.27000000000044</v>
      </c>
      <c r="K4149" s="9"/>
      <c r="L4149" s="9"/>
      <c r="M4149" s="9"/>
    </row>
    <row r="4150" spans="1:13" ht="12.75">
      <c r="A4150" s="1" t="s">
        <v>13</v>
      </c>
      <c r="B4150" s="5" t="s">
        <v>151</v>
      </c>
      <c r="C4150" s="5" t="s">
        <v>128</v>
      </c>
      <c r="D4150" s="5" t="s">
        <v>24</v>
      </c>
      <c r="E4150" s="16">
        <v>47.4</v>
      </c>
      <c r="F4150" s="16">
        <v>57.09</v>
      </c>
      <c r="G4150" s="8"/>
      <c r="H4150" s="9"/>
      <c r="I4150" s="9"/>
      <c r="J4150" s="17">
        <f>E4150-F4150</f>
        <v>-9.690000000000005</v>
      </c>
      <c r="K4150" s="9"/>
      <c r="L4150" s="9"/>
      <c r="M4150" s="9"/>
    </row>
    <row r="4151" spans="1:13" ht="12.75">
      <c r="A4151" s="1" t="s">
        <v>13</v>
      </c>
      <c r="B4151" s="5" t="s">
        <v>151</v>
      </c>
      <c r="C4151" s="5" t="s">
        <v>128</v>
      </c>
      <c r="D4151" s="5" t="s">
        <v>25</v>
      </c>
      <c r="E4151" s="16">
        <v>44968.74</v>
      </c>
      <c r="F4151" s="16">
        <v>45395.3</v>
      </c>
      <c r="G4151" s="8"/>
      <c r="H4151" s="9"/>
      <c r="I4151" s="9"/>
      <c r="J4151" s="17">
        <f>E4151-F4151</f>
        <v>-426.56000000000495</v>
      </c>
      <c r="K4151" s="9"/>
      <c r="L4151" s="9"/>
      <c r="M4151" s="9"/>
    </row>
    <row r="4152" spans="1:13" ht="12.75">
      <c r="A4152" s="1" t="s">
        <v>13</v>
      </c>
      <c r="B4152" s="5" t="s">
        <v>151</v>
      </c>
      <c r="C4152" s="5" t="s">
        <v>128</v>
      </c>
      <c r="D4152" s="10" t="s">
        <v>26</v>
      </c>
      <c r="E4152" s="11">
        <v>29946.54</v>
      </c>
      <c r="F4152" s="11">
        <v>30381.63</v>
      </c>
      <c r="G4152" s="8">
        <v>142100</v>
      </c>
      <c r="H4152" s="9"/>
      <c r="I4152" s="9"/>
      <c r="J4152" s="17">
        <f>E4152-F4152</f>
        <v>-435.09000000000015</v>
      </c>
      <c r="K4152" s="9"/>
      <c r="L4152" s="9"/>
      <c r="M4152" s="9"/>
    </row>
    <row r="4153" spans="1:13" ht="12.75">
      <c r="A4153" s="1" t="s">
        <v>13</v>
      </c>
      <c r="B4153" s="5" t="s">
        <v>151</v>
      </c>
      <c r="C4153" s="18" t="s">
        <v>128</v>
      </c>
      <c r="D4153" s="18" t="s">
        <v>28</v>
      </c>
      <c r="E4153" s="19">
        <v>31272.12</v>
      </c>
      <c r="F4153" s="19">
        <v>31890.62</v>
      </c>
      <c r="G4153" s="8"/>
      <c r="H4153" s="9"/>
      <c r="I4153" s="9"/>
      <c r="J4153" s="17">
        <f>E4153-F4153</f>
        <v>-618.5</v>
      </c>
      <c r="K4153" s="9"/>
      <c r="L4153" s="9"/>
      <c r="M4153" s="9"/>
    </row>
    <row r="4154" spans="1:13" ht="12.75">
      <c r="A4154" s="1" t="s">
        <v>13</v>
      </c>
      <c r="B4154" s="5" t="s">
        <v>151</v>
      </c>
      <c r="C4154" s="5" t="s">
        <v>128</v>
      </c>
      <c r="D4154" s="5" t="s">
        <v>54</v>
      </c>
      <c r="E4154" s="16">
        <v>15969.78</v>
      </c>
      <c r="F4154" s="16">
        <v>15997.46</v>
      </c>
      <c r="G4154" s="8"/>
      <c r="H4154" s="9"/>
      <c r="I4154" s="9"/>
      <c r="J4154" s="17">
        <f>E4154-F4154</f>
        <v>-27.679999999998472</v>
      </c>
      <c r="K4154" s="9"/>
      <c r="L4154" s="9"/>
      <c r="M4154" s="9"/>
    </row>
    <row r="4155" spans="1:13" ht="12.75">
      <c r="A4155" s="1" t="s">
        <v>13</v>
      </c>
      <c r="B4155" s="5" t="s">
        <v>151</v>
      </c>
      <c r="C4155" s="5" t="s">
        <v>128</v>
      </c>
      <c r="D4155" s="5" t="s">
        <v>29</v>
      </c>
      <c r="E4155" s="16">
        <v>336.51</v>
      </c>
      <c r="F4155" s="16">
        <v>339.25</v>
      </c>
      <c r="G4155" s="8"/>
      <c r="H4155" s="9"/>
      <c r="I4155" s="9"/>
      <c r="J4155" s="17">
        <f>E4155-F4155</f>
        <v>-2.740000000000009</v>
      </c>
      <c r="K4155" s="9"/>
      <c r="L4155" s="9"/>
      <c r="M4155" s="9"/>
    </row>
    <row r="4156" spans="1:13" ht="12.75">
      <c r="A4156" s="1" t="s">
        <v>13</v>
      </c>
      <c r="B4156" s="5" t="s">
        <v>151</v>
      </c>
      <c r="C4156" s="5" t="s">
        <v>128</v>
      </c>
      <c r="D4156" s="5" t="s">
        <v>30</v>
      </c>
      <c r="E4156" s="16">
        <v>20802.43</v>
      </c>
      <c r="F4156" s="16">
        <v>18849.86</v>
      </c>
      <c r="G4156" s="8"/>
      <c r="H4156" s="9"/>
      <c r="I4156" s="9"/>
      <c r="J4156" s="17">
        <f>E4156-F4156</f>
        <v>1952.5699999999997</v>
      </c>
      <c r="K4156" s="9">
        <f>77.68*12</f>
        <v>932.1600000000001</v>
      </c>
      <c r="L4156" s="9"/>
      <c r="M4156" s="9"/>
    </row>
    <row r="4157" spans="1:13" ht="12.75">
      <c r="A4157" s="1" t="s">
        <v>13</v>
      </c>
      <c r="B4157" s="5" t="s">
        <v>151</v>
      </c>
      <c r="C4157" s="5" t="s">
        <v>128</v>
      </c>
      <c r="D4157" s="5" t="s">
        <v>31</v>
      </c>
      <c r="E4157" s="16">
        <v>363722.04</v>
      </c>
      <c r="F4157" s="16">
        <v>368313.53</v>
      </c>
      <c r="G4157" s="8"/>
      <c r="H4157" s="9"/>
      <c r="I4157" s="9"/>
      <c r="J4157" s="17">
        <f>E4157-F4157</f>
        <v>-4591.490000000049</v>
      </c>
      <c r="K4157" s="9"/>
      <c r="L4157" s="9"/>
      <c r="M4157" s="9"/>
    </row>
    <row r="4158" spans="1:13" ht="12.75">
      <c r="A4158" s="1" t="s">
        <v>13</v>
      </c>
      <c r="B4158" s="5" t="s">
        <v>151</v>
      </c>
      <c r="C4158" s="5" t="s">
        <v>128</v>
      </c>
      <c r="D4158" s="5" t="s">
        <v>33</v>
      </c>
      <c r="E4158" s="16">
        <v>2748.24</v>
      </c>
      <c r="F4158" s="16">
        <v>2785.14</v>
      </c>
      <c r="G4158" s="8"/>
      <c r="H4158" s="9"/>
      <c r="I4158" s="9"/>
      <c r="J4158" s="17">
        <f>E4158-F4158</f>
        <v>-36.90000000000009</v>
      </c>
      <c r="K4158" s="9"/>
      <c r="L4158" s="9"/>
      <c r="M4158" s="9"/>
    </row>
    <row r="4159" spans="1:13" ht="12.75">
      <c r="A4159" s="1" t="s">
        <v>13</v>
      </c>
      <c r="B4159" s="5" t="s">
        <v>151</v>
      </c>
      <c r="C4159" s="5" t="s">
        <v>128</v>
      </c>
      <c r="D4159" s="5" t="s">
        <v>37</v>
      </c>
      <c r="E4159" s="16">
        <v>590382.05</v>
      </c>
      <c r="F4159" s="16">
        <v>591756.29</v>
      </c>
      <c r="G4159" s="8"/>
      <c r="H4159" s="9"/>
      <c r="I4159" s="9"/>
      <c r="J4159" s="17">
        <f>E4159-F4159</f>
        <v>-1374.2399999999907</v>
      </c>
      <c r="K4159" s="9"/>
      <c r="L4159" s="9"/>
      <c r="M4159" s="9"/>
    </row>
    <row r="4160" spans="2:13" ht="12.75">
      <c r="B4160" s="5"/>
      <c r="C4160" s="5"/>
      <c r="D4160" s="10" t="s">
        <v>38</v>
      </c>
      <c r="E4160" s="11">
        <f>E4141+E4142+E4143+E4144+E4145+E4146+E4148+E4149+E4150+E4151+E4154+E4158</f>
        <v>109081.38</v>
      </c>
      <c r="F4160" s="11">
        <f>F4141+F4142+F4143+F4144+F4145+F4146+F4148+F4149+F4150+F4151+F4154+F4158</f>
        <v>110068.68999999999</v>
      </c>
      <c r="G4160" s="8"/>
      <c r="H4160" s="9"/>
      <c r="I4160" s="9"/>
      <c r="J4160" s="17">
        <f>E4160-F4160</f>
        <v>-987.3099999999831</v>
      </c>
      <c r="K4160" s="9"/>
      <c r="L4160" s="9"/>
      <c r="M4160" s="9"/>
    </row>
    <row r="4161" spans="2:13" ht="12.75">
      <c r="B4161" s="5"/>
      <c r="C4161" s="5"/>
      <c r="D4161" s="10" t="s">
        <v>51</v>
      </c>
      <c r="E4161" s="11">
        <f>E4160+E4153+E4152</f>
        <v>170300.04</v>
      </c>
      <c r="F4161" s="11">
        <f>F4160+F4153+F4152</f>
        <v>172340.94</v>
      </c>
      <c r="G4161" s="8"/>
      <c r="H4161" s="9"/>
      <c r="I4161" s="9"/>
      <c r="J4161" s="17">
        <f>E4161-F4161</f>
        <v>-2040.8999999999942</v>
      </c>
      <c r="K4161" s="9"/>
      <c r="L4161" s="9"/>
      <c r="M4161" s="9"/>
    </row>
    <row r="4162" spans="1:13" ht="12.75">
      <c r="A4162" s="1" t="s">
        <v>13</v>
      </c>
      <c r="B4162" s="5" t="s">
        <v>151</v>
      </c>
      <c r="C4162" s="5" t="s">
        <v>83</v>
      </c>
      <c r="D4162" s="5" t="s">
        <v>16</v>
      </c>
      <c r="E4162" s="16">
        <v>14505.72</v>
      </c>
      <c r="F4162" s="16">
        <v>13669.27</v>
      </c>
      <c r="G4162" s="8"/>
      <c r="H4162" s="9"/>
      <c r="I4162" s="9"/>
      <c r="J4162" s="17">
        <f>E4162-F4162</f>
        <v>836.4499999999989</v>
      </c>
      <c r="K4162" s="9"/>
      <c r="L4162" s="9"/>
      <c r="M4162" s="9"/>
    </row>
    <row r="4163" spans="1:13" ht="12.75">
      <c r="A4163" s="1" t="s">
        <v>13</v>
      </c>
      <c r="B4163" s="5" t="s">
        <v>151</v>
      </c>
      <c r="C4163" s="5" t="s">
        <v>83</v>
      </c>
      <c r="D4163" s="5" t="s">
        <v>49</v>
      </c>
      <c r="E4163" s="16">
        <v>1422.18</v>
      </c>
      <c r="F4163" s="16">
        <v>1348.47</v>
      </c>
      <c r="G4163" s="8"/>
      <c r="H4163" s="9"/>
      <c r="I4163" s="9"/>
      <c r="J4163" s="17">
        <f>E4163-F4163</f>
        <v>73.71000000000004</v>
      </c>
      <c r="K4163" s="9"/>
      <c r="L4163" s="9"/>
      <c r="M4163" s="9"/>
    </row>
    <row r="4164" spans="1:13" ht="12.75">
      <c r="A4164" s="1" t="s">
        <v>13</v>
      </c>
      <c r="B4164" s="5" t="s">
        <v>151</v>
      </c>
      <c r="C4164" s="5" t="s">
        <v>83</v>
      </c>
      <c r="D4164" s="5" t="s">
        <v>50</v>
      </c>
      <c r="E4164" s="16">
        <v>1991.34</v>
      </c>
      <c r="F4164" s="16">
        <v>1891</v>
      </c>
      <c r="G4164" s="8"/>
      <c r="H4164" s="9"/>
      <c r="I4164" s="9"/>
      <c r="J4164" s="17">
        <f>E4164-F4164</f>
        <v>100.33999999999992</v>
      </c>
      <c r="K4164" s="9"/>
      <c r="L4164" s="9"/>
      <c r="M4164" s="9"/>
    </row>
    <row r="4165" spans="1:13" ht="12.75">
      <c r="A4165" s="1" t="s">
        <v>13</v>
      </c>
      <c r="B4165" s="5" t="s">
        <v>151</v>
      </c>
      <c r="C4165" s="5" t="s">
        <v>83</v>
      </c>
      <c r="D4165" s="5" t="s">
        <v>17</v>
      </c>
      <c r="E4165" s="16">
        <v>4022.7</v>
      </c>
      <c r="F4165" s="16">
        <v>3797.17</v>
      </c>
      <c r="G4165" s="8"/>
      <c r="H4165" s="9"/>
      <c r="I4165" s="9"/>
      <c r="J4165" s="17">
        <f>E4165-F4165</f>
        <v>225.52999999999975</v>
      </c>
      <c r="K4165" s="9"/>
      <c r="L4165" s="9"/>
      <c r="M4165" s="9"/>
    </row>
    <row r="4166" spans="1:13" ht="12.75">
      <c r="A4166" s="1" t="s">
        <v>13</v>
      </c>
      <c r="B4166" s="5" t="s">
        <v>151</v>
      </c>
      <c r="C4166" s="5" t="s">
        <v>83</v>
      </c>
      <c r="D4166" s="5" t="s">
        <v>18</v>
      </c>
      <c r="E4166" s="16">
        <v>3941.4</v>
      </c>
      <c r="F4166" s="16">
        <v>3735.2</v>
      </c>
      <c r="G4166" s="8"/>
      <c r="H4166" s="9"/>
      <c r="I4166" s="9"/>
      <c r="J4166" s="17">
        <f>E4166-F4166</f>
        <v>206.20000000000027</v>
      </c>
      <c r="K4166" s="9"/>
      <c r="L4166" s="9"/>
      <c r="M4166" s="9"/>
    </row>
    <row r="4167" spans="1:13" ht="12.75">
      <c r="A4167" s="1" t="s">
        <v>13</v>
      </c>
      <c r="B4167" s="5" t="s">
        <v>151</v>
      </c>
      <c r="C4167" s="5" t="s">
        <v>83</v>
      </c>
      <c r="D4167" s="5" t="s">
        <v>19</v>
      </c>
      <c r="E4167" s="16">
        <v>1991.34</v>
      </c>
      <c r="F4167" s="16">
        <v>1906.74</v>
      </c>
      <c r="G4167" s="8"/>
      <c r="H4167" s="9"/>
      <c r="I4167" s="9"/>
      <c r="J4167" s="17">
        <f>E4167-F4167</f>
        <v>84.59999999999991</v>
      </c>
      <c r="K4167" s="9"/>
      <c r="L4167" s="9"/>
      <c r="M4167" s="9"/>
    </row>
    <row r="4168" spans="1:13" ht="12.75">
      <c r="A4168" s="1" t="s">
        <v>13</v>
      </c>
      <c r="B4168" s="5" t="s">
        <v>151</v>
      </c>
      <c r="C4168" s="5" t="s">
        <v>83</v>
      </c>
      <c r="D4168" s="5" t="s">
        <v>21</v>
      </c>
      <c r="E4168" s="16">
        <v>25957.97</v>
      </c>
      <c r="F4168" s="16">
        <v>21665.9</v>
      </c>
      <c r="G4168" s="8"/>
      <c r="H4168" s="9"/>
      <c r="I4168" s="9"/>
      <c r="J4168" s="17">
        <f>E4168-F4168</f>
        <v>4292.07</v>
      </c>
      <c r="K4168" s="9">
        <f>K4177</f>
        <v>934.92</v>
      </c>
      <c r="L4168" s="9"/>
      <c r="M4168" s="9"/>
    </row>
    <row r="4169" spans="1:13" ht="12.75">
      <c r="A4169" s="1" t="s">
        <v>13</v>
      </c>
      <c r="B4169" s="5" t="s">
        <v>151</v>
      </c>
      <c r="C4169" s="5" t="s">
        <v>83</v>
      </c>
      <c r="D4169" s="5" t="s">
        <v>22</v>
      </c>
      <c r="E4169" s="16">
        <v>1991.1</v>
      </c>
      <c r="F4169" s="16">
        <v>1859.79</v>
      </c>
      <c r="G4169" s="8"/>
      <c r="H4169" s="9"/>
      <c r="I4169" s="9"/>
      <c r="J4169" s="17">
        <f>E4169-F4169</f>
        <v>131.30999999999995</v>
      </c>
      <c r="K4169" s="9"/>
      <c r="L4169" s="9"/>
      <c r="M4169" s="9"/>
    </row>
    <row r="4170" spans="1:13" ht="12.75">
      <c r="A4170" s="1" t="s">
        <v>13</v>
      </c>
      <c r="B4170" s="5" t="s">
        <v>151</v>
      </c>
      <c r="C4170" s="5" t="s">
        <v>83</v>
      </c>
      <c r="D4170" s="5" t="s">
        <v>23</v>
      </c>
      <c r="E4170" s="16">
        <v>9020.82</v>
      </c>
      <c r="F4170" s="16">
        <v>8508.93</v>
      </c>
      <c r="G4170" s="8"/>
      <c r="H4170" s="9"/>
      <c r="I4170" s="9"/>
      <c r="J4170" s="17">
        <f>E4170-F4170</f>
        <v>511.8899999999994</v>
      </c>
      <c r="K4170" s="9"/>
      <c r="L4170" s="9"/>
      <c r="M4170" s="9"/>
    </row>
    <row r="4171" spans="1:13" ht="12.75">
      <c r="A4171" s="1" t="s">
        <v>13</v>
      </c>
      <c r="B4171" s="5" t="s">
        <v>151</v>
      </c>
      <c r="C4171" s="5" t="s">
        <v>83</v>
      </c>
      <c r="D4171" s="5" t="s">
        <v>24</v>
      </c>
      <c r="E4171" s="16">
        <v>40.68</v>
      </c>
      <c r="F4171" s="16">
        <v>46.64</v>
      </c>
      <c r="G4171" s="8"/>
      <c r="H4171" s="9"/>
      <c r="I4171" s="9"/>
      <c r="J4171" s="17">
        <f>E4171-F4171</f>
        <v>-5.960000000000001</v>
      </c>
      <c r="K4171" s="9"/>
      <c r="L4171" s="9"/>
      <c r="M4171" s="9"/>
    </row>
    <row r="4172" spans="1:13" ht="12.75">
      <c r="A4172" s="1" t="s">
        <v>13</v>
      </c>
      <c r="B4172" s="5" t="s">
        <v>151</v>
      </c>
      <c r="C4172" s="5" t="s">
        <v>83</v>
      </c>
      <c r="D4172" s="5" t="s">
        <v>25</v>
      </c>
      <c r="E4172" s="16">
        <v>38559.78</v>
      </c>
      <c r="F4172" s="16">
        <v>36358.28</v>
      </c>
      <c r="G4172" s="8"/>
      <c r="H4172" s="9"/>
      <c r="I4172" s="9"/>
      <c r="J4172" s="17">
        <f>E4172-F4172</f>
        <v>2201.5</v>
      </c>
      <c r="K4172" s="9"/>
      <c r="L4172" s="9"/>
      <c r="M4172" s="9"/>
    </row>
    <row r="4173" spans="1:13" ht="12.75">
      <c r="A4173" s="1" t="s">
        <v>13</v>
      </c>
      <c r="B4173" s="5" t="s">
        <v>151</v>
      </c>
      <c r="C4173" s="5" t="s">
        <v>83</v>
      </c>
      <c r="D4173" s="10" t="s">
        <v>26</v>
      </c>
      <c r="E4173" s="11">
        <v>0</v>
      </c>
      <c r="F4173" s="11">
        <v>0</v>
      </c>
      <c r="G4173" s="8">
        <v>14200</v>
      </c>
      <c r="H4173" s="9"/>
      <c r="I4173" s="9"/>
      <c r="J4173" s="17">
        <f>E4173-F4173</f>
        <v>0</v>
      </c>
      <c r="K4173" s="9"/>
      <c r="L4173" s="9"/>
      <c r="M4173" s="9"/>
    </row>
    <row r="4174" spans="1:13" ht="12.75">
      <c r="A4174" s="1" t="s">
        <v>13</v>
      </c>
      <c r="B4174" s="5" t="s">
        <v>151</v>
      </c>
      <c r="C4174" s="18" t="s">
        <v>83</v>
      </c>
      <c r="D4174" s="18" t="s">
        <v>28</v>
      </c>
      <c r="E4174" s="19">
        <v>23972.88</v>
      </c>
      <c r="F4174" s="19">
        <v>22782.62</v>
      </c>
      <c r="G4174" s="8"/>
      <c r="H4174" s="9"/>
      <c r="I4174" s="9"/>
      <c r="J4174" s="17">
        <f>E4174-F4174</f>
        <v>1190.260000000002</v>
      </c>
      <c r="K4174" s="9"/>
      <c r="L4174" s="9"/>
      <c r="M4174" s="9"/>
    </row>
    <row r="4175" spans="1:13" ht="12.75">
      <c r="A4175" s="1" t="s">
        <v>13</v>
      </c>
      <c r="B4175" s="5" t="s">
        <v>151</v>
      </c>
      <c r="C4175" s="5" t="s">
        <v>83</v>
      </c>
      <c r="D4175" s="5" t="s">
        <v>54</v>
      </c>
      <c r="E4175" s="16">
        <v>13693.44</v>
      </c>
      <c r="F4175" s="16">
        <v>12801.3</v>
      </c>
      <c r="G4175" s="8"/>
      <c r="H4175" s="9"/>
      <c r="I4175" s="9"/>
      <c r="J4175" s="17">
        <f>E4175-F4175</f>
        <v>892.1400000000012</v>
      </c>
      <c r="K4175" s="9"/>
      <c r="L4175" s="9"/>
      <c r="M4175" s="9"/>
    </row>
    <row r="4176" spans="1:13" ht="12.75">
      <c r="A4176" s="1" t="s">
        <v>13</v>
      </c>
      <c r="B4176" s="5" t="s">
        <v>151</v>
      </c>
      <c r="C4176" s="5" t="s">
        <v>83</v>
      </c>
      <c r="D4176" s="5" t="s">
        <v>29</v>
      </c>
      <c r="E4176" s="16">
        <v>1004.46</v>
      </c>
      <c r="F4176" s="16">
        <v>948.11</v>
      </c>
      <c r="G4176" s="8"/>
      <c r="H4176" s="9"/>
      <c r="I4176" s="9"/>
      <c r="J4176" s="17">
        <f>E4176-F4176</f>
        <v>56.35000000000002</v>
      </c>
      <c r="K4176" s="9"/>
      <c r="L4176" s="9"/>
      <c r="M4176" s="9"/>
    </row>
    <row r="4177" spans="1:13" ht="12.75">
      <c r="A4177" s="1" t="s">
        <v>13</v>
      </c>
      <c r="B4177" s="5" t="s">
        <v>151</v>
      </c>
      <c r="C4177" s="5" t="s">
        <v>83</v>
      </c>
      <c r="D4177" s="5" t="s">
        <v>30</v>
      </c>
      <c r="E4177" s="16">
        <v>19077.11</v>
      </c>
      <c r="F4177" s="16">
        <v>16655.99</v>
      </c>
      <c r="G4177" s="8"/>
      <c r="H4177" s="9"/>
      <c r="I4177" s="9"/>
      <c r="J4177" s="17">
        <f>E4177-F4177</f>
        <v>2421.119999999999</v>
      </c>
      <c r="K4177" s="9">
        <f>77.91*12</f>
        <v>934.92</v>
      </c>
      <c r="L4177" s="9"/>
      <c r="M4177" s="9"/>
    </row>
    <row r="4178" spans="1:13" ht="12.75">
      <c r="A4178" s="1" t="s">
        <v>13</v>
      </c>
      <c r="B4178" s="5" t="s">
        <v>151</v>
      </c>
      <c r="C4178" s="5" t="s">
        <v>83</v>
      </c>
      <c r="D4178" s="5" t="s">
        <v>31</v>
      </c>
      <c r="E4178" s="16">
        <v>311891.46</v>
      </c>
      <c r="F4178" s="16">
        <v>295100.61</v>
      </c>
      <c r="G4178" s="8"/>
      <c r="H4178" s="9"/>
      <c r="I4178" s="9"/>
      <c r="J4178" s="17">
        <f>E4178-F4178</f>
        <v>16790.850000000035</v>
      </c>
      <c r="K4178" s="9"/>
      <c r="L4178" s="9"/>
      <c r="M4178" s="9"/>
    </row>
    <row r="4179" spans="1:13" ht="12.75">
      <c r="A4179" s="1" t="s">
        <v>13</v>
      </c>
      <c r="B4179" s="5" t="s">
        <v>151</v>
      </c>
      <c r="C4179" s="5" t="s">
        <v>83</v>
      </c>
      <c r="D4179" s="5" t="s">
        <v>33</v>
      </c>
      <c r="E4179" s="16">
        <v>2356.62</v>
      </c>
      <c r="F4179" s="16">
        <v>2231.72</v>
      </c>
      <c r="G4179" s="8"/>
      <c r="H4179" s="9"/>
      <c r="I4179" s="9"/>
      <c r="J4179" s="17">
        <f>E4179-F4179</f>
        <v>124.90000000000009</v>
      </c>
      <c r="K4179" s="9"/>
      <c r="L4179" s="9"/>
      <c r="M4179" s="9"/>
    </row>
    <row r="4180" spans="1:13" ht="12.75">
      <c r="A4180" s="1" t="s">
        <v>13</v>
      </c>
      <c r="B4180" s="5" t="s">
        <v>151</v>
      </c>
      <c r="C4180" s="5" t="s">
        <v>83</v>
      </c>
      <c r="D4180" s="5" t="s">
        <v>37</v>
      </c>
      <c r="E4180" s="16">
        <v>475441</v>
      </c>
      <c r="F4180" s="16">
        <v>445307.74</v>
      </c>
      <c r="G4180" s="8"/>
      <c r="H4180" s="9"/>
      <c r="I4180" s="9"/>
      <c r="J4180" s="17">
        <f>E4180-F4180</f>
        <v>30133.26000000001</v>
      </c>
      <c r="K4180" s="9"/>
      <c r="L4180" s="9"/>
      <c r="M4180" s="9"/>
    </row>
    <row r="4181" spans="2:13" ht="12.75">
      <c r="B4181" s="5"/>
      <c r="C4181" s="5"/>
      <c r="D4181" s="10" t="s">
        <v>38</v>
      </c>
      <c r="E4181" s="11">
        <f>E4162+E4163+E4164+E4165+E4166+E4167+E4169+E4170+E4171+E4172+E4175+E4179</f>
        <v>93537.12</v>
      </c>
      <c r="F4181" s="11">
        <f>F4162+F4163+F4164+F4165+F4166+F4167+F4169+F4170+F4171+F4172+F4175+F4179</f>
        <v>88154.51</v>
      </c>
      <c r="G4181" s="8"/>
      <c r="H4181" s="9"/>
      <c r="I4181" s="9"/>
      <c r="J4181" s="17">
        <f>E4181-F4181</f>
        <v>5382.610000000001</v>
      </c>
      <c r="K4181" s="9"/>
      <c r="L4181" s="9"/>
      <c r="M4181" s="9"/>
    </row>
    <row r="4182" spans="2:13" ht="12.75">
      <c r="B4182" s="5"/>
      <c r="C4182" s="5"/>
      <c r="D4182" s="10" t="s">
        <v>51</v>
      </c>
      <c r="E4182" s="11">
        <f>E4181+E4174+E4173</f>
        <v>117510</v>
      </c>
      <c r="F4182" s="11">
        <f>F4181+F4174+F4173</f>
        <v>110937.12999999999</v>
      </c>
      <c r="G4182" s="8"/>
      <c r="H4182" s="9"/>
      <c r="I4182" s="9"/>
      <c r="J4182" s="17">
        <f>E4182-F4182</f>
        <v>6572.87000000001</v>
      </c>
      <c r="K4182" s="9"/>
      <c r="L4182" s="9"/>
      <c r="M4182" s="9"/>
    </row>
    <row r="4183" spans="1:13" ht="12.75">
      <c r="A4183" s="1" t="s">
        <v>13</v>
      </c>
      <c r="B4183" s="5" t="s">
        <v>151</v>
      </c>
      <c r="C4183" s="5" t="s">
        <v>132</v>
      </c>
      <c r="D4183" s="5" t="s">
        <v>16</v>
      </c>
      <c r="E4183" s="16">
        <v>11558.28</v>
      </c>
      <c r="F4183" s="16">
        <v>11292.58</v>
      </c>
      <c r="G4183" s="8"/>
      <c r="H4183" s="9"/>
      <c r="I4183" s="9"/>
      <c r="J4183" s="17">
        <f>E4183-F4183</f>
        <v>265.7000000000007</v>
      </c>
      <c r="K4183" s="9"/>
      <c r="L4183" s="9"/>
      <c r="M4183" s="9"/>
    </row>
    <row r="4184" spans="1:13" ht="12.75">
      <c r="A4184" s="1" t="s">
        <v>13</v>
      </c>
      <c r="B4184" s="5" t="s">
        <v>151</v>
      </c>
      <c r="C4184" s="5" t="s">
        <v>132</v>
      </c>
      <c r="D4184" s="5" t="s">
        <v>49</v>
      </c>
      <c r="E4184" s="16">
        <v>1133.22</v>
      </c>
      <c r="F4184" s="16">
        <v>1112.51</v>
      </c>
      <c r="G4184" s="8"/>
      <c r="H4184" s="9"/>
      <c r="I4184" s="9"/>
      <c r="J4184" s="17">
        <f>E4184-F4184</f>
        <v>20.710000000000036</v>
      </c>
      <c r="K4184" s="9"/>
      <c r="L4184" s="9"/>
      <c r="M4184" s="9"/>
    </row>
    <row r="4185" spans="1:13" ht="12.75">
      <c r="A4185" s="1" t="s">
        <v>13</v>
      </c>
      <c r="B4185" s="5" t="s">
        <v>151</v>
      </c>
      <c r="C4185" s="5" t="s">
        <v>132</v>
      </c>
      <c r="D4185" s="5" t="s">
        <v>50</v>
      </c>
      <c r="E4185" s="16">
        <v>1586.64</v>
      </c>
      <c r="F4185" s="16">
        <v>1559.63</v>
      </c>
      <c r="G4185" s="8"/>
      <c r="H4185" s="9"/>
      <c r="I4185" s="9"/>
      <c r="J4185" s="17">
        <f>E4185-F4185</f>
        <v>27.00999999999999</v>
      </c>
      <c r="K4185" s="9"/>
      <c r="L4185" s="9"/>
      <c r="M4185" s="9"/>
    </row>
    <row r="4186" spans="1:13" ht="12.75">
      <c r="A4186" s="1" t="s">
        <v>13</v>
      </c>
      <c r="B4186" s="5" t="s">
        <v>151</v>
      </c>
      <c r="C4186" s="5" t="s">
        <v>132</v>
      </c>
      <c r="D4186" s="5" t="s">
        <v>17</v>
      </c>
      <c r="E4186" s="16">
        <v>3205.26</v>
      </c>
      <c r="F4186" s="16">
        <v>3135.74</v>
      </c>
      <c r="G4186" s="8"/>
      <c r="H4186" s="9"/>
      <c r="I4186" s="9"/>
      <c r="J4186" s="17">
        <f>E4186-F4186</f>
        <v>69.52000000000044</v>
      </c>
      <c r="K4186" s="9"/>
      <c r="L4186" s="9"/>
      <c r="M4186" s="9"/>
    </row>
    <row r="4187" spans="1:13" ht="12.75">
      <c r="A4187" s="1" t="s">
        <v>13</v>
      </c>
      <c r="B4187" s="5" t="s">
        <v>151</v>
      </c>
      <c r="C4187" s="5" t="s">
        <v>132</v>
      </c>
      <c r="D4187" s="5" t="s">
        <v>18</v>
      </c>
      <c r="E4187" s="16">
        <v>3140.52</v>
      </c>
      <c r="F4187" s="16">
        <v>3081.94</v>
      </c>
      <c r="G4187" s="8"/>
      <c r="H4187" s="9"/>
      <c r="I4187" s="9"/>
      <c r="J4187" s="17">
        <f>E4187-F4187</f>
        <v>58.57999999999993</v>
      </c>
      <c r="K4187" s="9"/>
      <c r="L4187" s="9"/>
      <c r="M4187" s="9"/>
    </row>
    <row r="4188" spans="1:13" ht="12.75">
      <c r="A4188" s="1" t="s">
        <v>13</v>
      </c>
      <c r="B4188" s="5" t="s">
        <v>151</v>
      </c>
      <c r="C4188" s="5" t="s">
        <v>132</v>
      </c>
      <c r="D4188" s="5" t="s">
        <v>19</v>
      </c>
      <c r="E4188" s="16">
        <v>1586.64</v>
      </c>
      <c r="F4188" s="16">
        <v>1569.72</v>
      </c>
      <c r="G4188" s="8"/>
      <c r="H4188" s="9"/>
      <c r="I4188" s="9"/>
      <c r="J4188" s="17">
        <f>E4188-F4188</f>
        <v>16.920000000000073</v>
      </c>
      <c r="K4188" s="9"/>
      <c r="L4188" s="9"/>
      <c r="M4188" s="9"/>
    </row>
    <row r="4189" spans="1:13" ht="12.75">
      <c r="A4189" s="1" t="s">
        <v>13</v>
      </c>
      <c r="B4189" s="5" t="s">
        <v>151</v>
      </c>
      <c r="C4189" s="5" t="s">
        <v>132</v>
      </c>
      <c r="D4189" s="5" t="s">
        <v>21</v>
      </c>
      <c r="E4189" s="16">
        <v>33999.94</v>
      </c>
      <c r="F4189" s="16">
        <v>33700.78</v>
      </c>
      <c r="G4189" s="8"/>
      <c r="H4189" s="9"/>
      <c r="I4189" s="9"/>
      <c r="J4189" s="17">
        <f>E4189-F4189</f>
        <v>299.1600000000035</v>
      </c>
      <c r="K4189" s="9">
        <f>K4198</f>
        <v>914.76</v>
      </c>
      <c r="L4189" s="9"/>
      <c r="M4189" s="9"/>
    </row>
    <row r="4190" spans="1:13" ht="12.75">
      <c r="A4190" s="1" t="s">
        <v>13</v>
      </c>
      <c r="B4190" s="5" t="s">
        <v>151</v>
      </c>
      <c r="C4190" s="5" t="s">
        <v>132</v>
      </c>
      <c r="D4190" s="5" t="s">
        <v>22</v>
      </c>
      <c r="E4190" s="16">
        <v>1586.46</v>
      </c>
      <c r="F4190" s="16">
        <v>1539.35</v>
      </c>
      <c r="G4190" s="8"/>
      <c r="H4190" s="9"/>
      <c r="I4190" s="9"/>
      <c r="J4190" s="17">
        <f>E4190-F4190</f>
        <v>47.11000000000013</v>
      </c>
      <c r="K4190" s="9"/>
      <c r="L4190" s="9"/>
      <c r="M4190" s="9"/>
    </row>
    <row r="4191" spans="1:13" ht="12.75">
      <c r="A4191" s="1" t="s">
        <v>13</v>
      </c>
      <c r="B4191" s="5" t="s">
        <v>151</v>
      </c>
      <c r="C4191" s="5" t="s">
        <v>132</v>
      </c>
      <c r="D4191" s="5" t="s">
        <v>23</v>
      </c>
      <c r="E4191" s="16">
        <v>7187.7</v>
      </c>
      <c r="F4191" s="16">
        <v>7027.82</v>
      </c>
      <c r="G4191" s="8"/>
      <c r="H4191" s="9"/>
      <c r="I4191" s="9"/>
      <c r="J4191" s="17">
        <f>E4191-F4191</f>
        <v>159.8800000000001</v>
      </c>
      <c r="K4191" s="9"/>
      <c r="L4191" s="9"/>
      <c r="M4191" s="9"/>
    </row>
    <row r="4192" spans="1:13" ht="12.75">
      <c r="A4192" s="1" t="s">
        <v>13</v>
      </c>
      <c r="B4192" s="5" t="s">
        <v>151</v>
      </c>
      <c r="C4192" s="5" t="s">
        <v>132</v>
      </c>
      <c r="D4192" s="5" t="s">
        <v>24</v>
      </c>
      <c r="E4192" s="16">
        <v>32.4</v>
      </c>
      <c r="F4192" s="16">
        <v>36.97</v>
      </c>
      <c r="G4192" s="8"/>
      <c r="H4192" s="9"/>
      <c r="I4192" s="9"/>
      <c r="J4192" s="17">
        <f>E4192-F4192</f>
        <v>-4.57</v>
      </c>
      <c r="K4192" s="9"/>
      <c r="L4192" s="9"/>
      <c r="M4192" s="9"/>
    </row>
    <row r="4193" spans="1:13" ht="12.75">
      <c r="A4193" s="1" t="s">
        <v>13</v>
      </c>
      <c r="B4193" s="5" t="s">
        <v>151</v>
      </c>
      <c r="C4193" s="5" t="s">
        <v>132</v>
      </c>
      <c r="D4193" s="5" t="s">
        <v>25</v>
      </c>
      <c r="E4193" s="16">
        <v>30724.86</v>
      </c>
      <c r="F4193" s="16">
        <v>30032.8</v>
      </c>
      <c r="G4193" s="8"/>
      <c r="H4193" s="9"/>
      <c r="I4193" s="9"/>
      <c r="J4193" s="17">
        <f>E4193-F4193</f>
        <v>692.0600000000013</v>
      </c>
      <c r="K4193" s="9"/>
      <c r="L4193" s="9"/>
      <c r="M4193" s="9"/>
    </row>
    <row r="4194" spans="1:13" ht="12.75">
      <c r="A4194" s="1" t="s">
        <v>13</v>
      </c>
      <c r="B4194" s="5" t="s">
        <v>151</v>
      </c>
      <c r="C4194" s="5" t="s">
        <v>132</v>
      </c>
      <c r="D4194" s="10" t="s">
        <v>26</v>
      </c>
      <c r="E4194" s="11">
        <v>25544.64</v>
      </c>
      <c r="F4194" s="11">
        <v>25075.1</v>
      </c>
      <c r="G4194" s="8">
        <v>700</v>
      </c>
      <c r="H4194" s="9"/>
      <c r="I4194" s="9"/>
      <c r="J4194" s="17">
        <f>E4194-F4194</f>
        <v>469.5400000000009</v>
      </c>
      <c r="K4194" s="9"/>
      <c r="L4194" s="9"/>
      <c r="M4194" s="9"/>
    </row>
    <row r="4195" spans="1:13" ht="12.75">
      <c r="A4195" s="1" t="s">
        <v>13</v>
      </c>
      <c r="B4195" s="5" t="s">
        <v>151</v>
      </c>
      <c r="C4195" s="18" t="s">
        <v>132</v>
      </c>
      <c r="D4195" s="18" t="s">
        <v>28</v>
      </c>
      <c r="E4195" s="19">
        <v>21368.16</v>
      </c>
      <c r="F4195" s="19">
        <v>21072.05</v>
      </c>
      <c r="G4195" s="8"/>
      <c r="H4195" s="9"/>
      <c r="I4195" s="9"/>
      <c r="J4195" s="17">
        <f>E4195-F4195</f>
        <v>296.1100000000006</v>
      </c>
      <c r="K4195" s="9"/>
      <c r="L4195" s="9"/>
      <c r="M4195" s="9"/>
    </row>
    <row r="4196" spans="1:13" ht="12.75">
      <c r="A4196" s="1" t="s">
        <v>13</v>
      </c>
      <c r="B4196" s="5" t="s">
        <v>151</v>
      </c>
      <c r="C4196" s="5" t="s">
        <v>132</v>
      </c>
      <c r="D4196" s="5" t="s">
        <v>54</v>
      </c>
      <c r="E4196" s="16">
        <v>10910.88</v>
      </c>
      <c r="F4196" s="16">
        <v>10593.86</v>
      </c>
      <c r="G4196" s="8"/>
      <c r="H4196" s="9"/>
      <c r="I4196" s="9"/>
      <c r="J4196" s="17">
        <f>E4196-F4196</f>
        <v>317.0199999999986</v>
      </c>
      <c r="K4196" s="9"/>
      <c r="L4196" s="9"/>
      <c r="M4196" s="9"/>
    </row>
    <row r="4197" spans="1:13" ht="12.75">
      <c r="A4197" s="1" t="s">
        <v>13</v>
      </c>
      <c r="B4197" s="5" t="s">
        <v>151</v>
      </c>
      <c r="C4197" s="5" t="s">
        <v>132</v>
      </c>
      <c r="D4197" s="5" t="s">
        <v>29</v>
      </c>
      <c r="E4197" s="16">
        <v>279.54</v>
      </c>
      <c r="F4197" s="16">
        <v>273.47</v>
      </c>
      <c r="G4197" s="8"/>
      <c r="H4197" s="9"/>
      <c r="I4197" s="9"/>
      <c r="J4197" s="17">
        <f>E4197-F4197</f>
        <v>6.069999999999993</v>
      </c>
      <c r="K4197" s="9"/>
      <c r="L4197" s="9"/>
      <c r="M4197" s="9"/>
    </row>
    <row r="4198" spans="1:13" ht="12.75">
      <c r="A4198" s="1" t="s">
        <v>13</v>
      </c>
      <c r="B4198" s="5" t="s">
        <v>151</v>
      </c>
      <c r="C4198" s="5" t="s">
        <v>132</v>
      </c>
      <c r="D4198" s="5" t="s">
        <v>30</v>
      </c>
      <c r="E4198" s="16">
        <v>20080.65</v>
      </c>
      <c r="F4198" s="16">
        <v>19905.64</v>
      </c>
      <c r="G4198" s="8"/>
      <c r="H4198" s="9"/>
      <c r="I4198" s="9"/>
      <c r="J4198" s="17">
        <f>E4198-F4198</f>
        <v>175.01000000000204</v>
      </c>
      <c r="K4198" s="9">
        <f>76.23*12</f>
        <v>914.76</v>
      </c>
      <c r="L4198" s="9"/>
      <c r="M4198" s="9"/>
    </row>
    <row r="4199" spans="1:13" ht="12.75">
      <c r="A4199" s="1" t="s">
        <v>13</v>
      </c>
      <c r="B4199" s="5" t="s">
        <v>151</v>
      </c>
      <c r="C4199" s="5" t="s">
        <v>132</v>
      </c>
      <c r="D4199" s="5" t="s">
        <v>31</v>
      </c>
      <c r="E4199" s="16">
        <v>230141.94</v>
      </c>
      <c r="F4199" s="16">
        <v>223430.9</v>
      </c>
      <c r="G4199" s="8"/>
      <c r="H4199" s="9"/>
      <c r="I4199" s="9"/>
      <c r="J4199" s="17">
        <f>E4199-F4199</f>
        <v>6711.040000000008</v>
      </c>
      <c r="K4199" s="9"/>
      <c r="L4199" s="9"/>
      <c r="M4199" s="9"/>
    </row>
    <row r="4200" spans="1:13" ht="12.75">
      <c r="A4200" s="1" t="s">
        <v>13</v>
      </c>
      <c r="B4200" s="5" t="s">
        <v>151</v>
      </c>
      <c r="C4200" s="5" t="s">
        <v>132</v>
      </c>
      <c r="D4200" s="5" t="s">
        <v>33</v>
      </c>
      <c r="E4200" s="16">
        <v>1877.82</v>
      </c>
      <c r="F4200" s="16">
        <v>1841.75</v>
      </c>
      <c r="G4200" s="8"/>
      <c r="H4200" s="9"/>
      <c r="I4200" s="9"/>
      <c r="J4200" s="17">
        <f>E4200-F4200</f>
        <v>36.069999999999936</v>
      </c>
      <c r="K4200" s="9"/>
      <c r="L4200" s="9"/>
      <c r="M4200" s="9"/>
    </row>
    <row r="4201" spans="1:13" ht="12.75">
      <c r="A4201" s="1" t="s">
        <v>13</v>
      </c>
      <c r="B4201" s="5" t="s">
        <v>151</v>
      </c>
      <c r="C4201" s="5" t="s">
        <v>132</v>
      </c>
      <c r="D4201" s="5" t="s">
        <v>37</v>
      </c>
      <c r="E4201" s="16">
        <v>405945.55</v>
      </c>
      <c r="F4201" s="16">
        <v>396282.61</v>
      </c>
      <c r="G4201" s="8"/>
      <c r="H4201" s="9"/>
      <c r="I4201" s="9"/>
      <c r="J4201" s="17">
        <f>E4201-F4201</f>
        <v>9662.940000000002</v>
      </c>
      <c r="K4201" s="9"/>
      <c r="L4201" s="9"/>
      <c r="M4201" s="9"/>
    </row>
    <row r="4202" spans="2:13" ht="12.75">
      <c r="B4202" s="5"/>
      <c r="C4202" s="5"/>
      <c r="D4202" s="10" t="s">
        <v>38</v>
      </c>
      <c r="E4202" s="11">
        <f>E4183+E4184+E4185+E4186+E4187+E4188+E4190+E4191+E4192+E4193+E4196+E4200</f>
        <v>74530.68000000001</v>
      </c>
      <c r="F4202" s="11">
        <f>F4183+F4184+F4185+F4186+F4187+F4188+F4190+F4191+F4192+F4193+F4196+F4200</f>
        <v>72824.67</v>
      </c>
      <c r="G4202" s="8"/>
      <c r="H4202" s="9"/>
      <c r="I4202" s="9"/>
      <c r="J4202" s="17">
        <f>E4202-F4202</f>
        <v>1706.0100000000093</v>
      </c>
      <c r="K4202" s="9"/>
      <c r="L4202" s="9"/>
      <c r="M4202" s="9"/>
    </row>
    <row r="4203" spans="2:13" ht="12.75">
      <c r="B4203" s="5"/>
      <c r="C4203" s="5"/>
      <c r="D4203" s="10" t="s">
        <v>51</v>
      </c>
      <c r="E4203" s="11">
        <f>E4202+E4195+E4194</f>
        <v>121443.48000000001</v>
      </c>
      <c r="F4203" s="11">
        <f>F4202+F4195+F4194</f>
        <v>118971.82</v>
      </c>
      <c r="G4203" s="8"/>
      <c r="H4203" s="9"/>
      <c r="I4203" s="9"/>
      <c r="J4203" s="17">
        <f>E4203-F4203</f>
        <v>2471.6600000000035</v>
      </c>
      <c r="K4203" s="9"/>
      <c r="L4203" s="9"/>
      <c r="M4203" s="9"/>
    </row>
    <row r="4204" spans="1:13" ht="12.75">
      <c r="A4204" s="1" t="s">
        <v>13</v>
      </c>
      <c r="B4204" s="5" t="s">
        <v>151</v>
      </c>
      <c r="C4204" s="5" t="s">
        <v>87</v>
      </c>
      <c r="D4204" s="5" t="s">
        <v>16</v>
      </c>
      <c r="E4204" s="16">
        <v>6031.8</v>
      </c>
      <c r="F4204" s="16">
        <v>5131.47</v>
      </c>
      <c r="G4204" s="8"/>
      <c r="H4204" s="9"/>
      <c r="I4204" s="9"/>
      <c r="J4204" s="17">
        <f>E4204-F4204</f>
        <v>900.3299999999999</v>
      </c>
      <c r="K4204" s="9"/>
      <c r="L4204" s="9"/>
      <c r="M4204" s="9"/>
    </row>
    <row r="4205" spans="1:13" ht="12.75">
      <c r="A4205" s="1" t="s">
        <v>13</v>
      </c>
      <c r="B4205" s="5" t="s">
        <v>151</v>
      </c>
      <c r="C4205" s="5" t="s">
        <v>87</v>
      </c>
      <c r="D4205" s="5" t="s">
        <v>49</v>
      </c>
      <c r="E4205" s="16">
        <v>591.42</v>
      </c>
      <c r="F4205" s="16">
        <v>506.21</v>
      </c>
      <c r="G4205" s="8"/>
      <c r="H4205" s="9"/>
      <c r="I4205" s="9"/>
      <c r="J4205" s="17">
        <f>E4205-F4205</f>
        <v>85.20999999999998</v>
      </c>
      <c r="K4205" s="9"/>
      <c r="L4205" s="9"/>
      <c r="M4205" s="9"/>
    </row>
    <row r="4206" spans="1:13" ht="12.75">
      <c r="A4206" s="1" t="s">
        <v>13</v>
      </c>
      <c r="B4206" s="5" t="s">
        <v>151</v>
      </c>
      <c r="C4206" s="5" t="s">
        <v>87</v>
      </c>
      <c r="D4206" s="5" t="s">
        <v>50</v>
      </c>
      <c r="E4206" s="16">
        <v>827.94</v>
      </c>
      <c r="F4206" s="16">
        <v>709.76</v>
      </c>
      <c r="G4206" s="8"/>
      <c r="H4206" s="9"/>
      <c r="I4206" s="9"/>
      <c r="J4206" s="17">
        <f>E4206-F4206</f>
        <v>118.18000000000006</v>
      </c>
      <c r="K4206" s="9"/>
      <c r="L4206" s="9"/>
      <c r="M4206" s="9"/>
    </row>
    <row r="4207" spans="1:13" ht="12.75">
      <c r="A4207" s="1" t="s">
        <v>13</v>
      </c>
      <c r="B4207" s="5" t="s">
        <v>151</v>
      </c>
      <c r="C4207" s="5" t="s">
        <v>87</v>
      </c>
      <c r="D4207" s="5" t="s">
        <v>17</v>
      </c>
      <c r="E4207" s="16">
        <v>1672.86</v>
      </c>
      <c r="F4207" s="16">
        <v>1425.51</v>
      </c>
      <c r="G4207" s="8"/>
      <c r="H4207" s="9"/>
      <c r="I4207" s="9"/>
      <c r="J4207" s="17">
        <f>E4207-F4207</f>
        <v>247.3499999999999</v>
      </c>
      <c r="K4207" s="9"/>
      <c r="L4207" s="9"/>
      <c r="M4207" s="9"/>
    </row>
    <row r="4208" spans="1:13" ht="12.75">
      <c r="A4208" s="1" t="s">
        <v>13</v>
      </c>
      <c r="B4208" s="5" t="s">
        <v>151</v>
      </c>
      <c r="C4208" s="5" t="s">
        <v>87</v>
      </c>
      <c r="D4208" s="5" t="s">
        <v>18</v>
      </c>
      <c r="E4208" s="16">
        <v>1639.02</v>
      </c>
      <c r="F4208" s="16">
        <v>1402.15</v>
      </c>
      <c r="G4208" s="8"/>
      <c r="H4208" s="9"/>
      <c r="I4208" s="9"/>
      <c r="J4208" s="17">
        <f>E4208-F4208</f>
        <v>236.8699999999999</v>
      </c>
      <c r="K4208" s="9"/>
      <c r="L4208" s="9"/>
      <c r="M4208" s="9"/>
    </row>
    <row r="4209" spans="1:13" ht="12.75">
      <c r="A4209" s="1" t="s">
        <v>13</v>
      </c>
      <c r="B4209" s="5" t="s">
        <v>151</v>
      </c>
      <c r="C4209" s="5" t="s">
        <v>87</v>
      </c>
      <c r="D4209" s="5" t="s">
        <v>19</v>
      </c>
      <c r="E4209" s="16">
        <v>827.94</v>
      </c>
      <c r="F4209" s="16">
        <v>715.54</v>
      </c>
      <c r="G4209" s="8"/>
      <c r="H4209" s="9"/>
      <c r="I4209" s="9"/>
      <c r="J4209" s="17">
        <f>E4209-F4209</f>
        <v>112.40000000000009</v>
      </c>
      <c r="K4209" s="9"/>
      <c r="L4209" s="9"/>
      <c r="M4209" s="9"/>
    </row>
    <row r="4210" spans="1:13" ht="12.75">
      <c r="A4210" s="1" t="s">
        <v>13</v>
      </c>
      <c r="B4210" s="5" t="s">
        <v>151</v>
      </c>
      <c r="C4210" s="5" t="s">
        <v>87</v>
      </c>
      <c r="D4210" s="5" t="s">
        <v>21</v>
      </c>
      <c r="E4210" s="16">
        <v>12461.49</v>
      </c>
      <c r="F4210" s="16">
        <v>6152.91</v>
      </c>
      <c r="G4210" s="8"/>
      <c r="H4210" s="9"/>
      <c r="I4210" s="9"/>
      <c r="J4210" s="17">
        <f>E4210-F4210</f>
        <v>6308.58</v>
      </c>
      <c r="K4210" s="9">
        <f>K4219</f>
        <v>331.92</v>
      </c>
      <c r="L4210" s="9"/>
      <c r="M4210" s="9"/>
    </row>
    <row r="4211" spans="1:13" ht="12.75">
      <c r="A4211" s="1" t="s">
        <v>13</v>
      </c>
      <c r="B4211" s="5" t="s">
        <v>151</v>
      </c>
      <c r="C4211" s="5" t="s">
        <v>87</v>
      </c>
      <c r="D4211" s="5" t="s">
        <v>22</v>
      </c>
      <c r="E4211" s="16">
        <v>828.06</v>
      </c>
      <c r="F4211" s="16">
        <v>698.33</v>
      </c>
      <c r="G4211" s="8"/>
      <c r="H4211" s="9"/>
      <c r="I4211" s="9"/>
      <c r="J4211" s="17">
        <f>E4211-F4211</f>
        <v>129.7299999999999</v>
      </c>
      <c r="K4211" s="9"/>
      <c r="L4211" s="9"/>
      <c r="M4211" s="9"/>
    </row>
    <row r="4212" spans="1:13" ht="12.75">
      <c r="A4212" s="1" t="s">
        <v>13</v>
      </c>
      <c r="B4212" s="5" t="s">
        <v>151</v>
      </c>
      <c r="C4212" s="5" t="s">
        <v>87</v>
      </c>
      <c r="D4212" s="5" t="s">
        <v>23</v>
      </c>
      <c r="E4212" s="16">
        <v>3751.08</v>
      </c>
      <c r="F4212" s="16">
        <v>3194.2</v>
      </c>
      <c r="G4212" s="8"/>
      <c r="H4212" s="9"/>
      <c r="I4212" s="9"/>
      <c r="J4212" s="17">
        <f>E4212-F4212</f>
        <v>556.8800000000001</v>
      </c>
      <c r="K4212" s="9"/>
      <c r="L4212" s="9"/>
      <c r="M4212" s="9"/>
    </row>
    <row r="4213" spans="1:13" ht="12.75">
      <c r="A4213" s="1" t="s">
        <v>13</v>
      </c>
      <c r="B4213" s="5" t="s">
        <v>151</v>
      </c>
      <c r="C4213" s="5" t="s">
        <v>87</v>
      </c>
      <c r="D4213" s="5" t="s">
        <v>24</v>
      </c>
      <c r="E4213" s="16">
        <v>16.98</v>
      </c>
      <c r="F4213" s="16">
        <v>17.5</v>
      </c>
      <c r="G4213" s="8"/>
      <c r="H4213" s="9"/>
      <c r="I4213" s="9"/>
      <c r="J4213" s="17">
        <f>E4213-F4213</f>
        <v>-0.5199999999999996</v>
      </c>
      <c r="K4213" s="9"/>
      <c r="L4213" s="9"/>
      <c r="M4213" s="9"/>
    </row>
    <row r="4214" spans="1:13" ht="12.75">
      <c r="A4214" s="1" t="s">
        <v>13</v>
      </c>
      <c r="B4214" s="5" t="s">
        <v>151</v>
      </c>
      <c r="C4214" s="5" t="s">
        <v>87</v>
      </c>
      <c r="D4214" s="5" t="s">
        <v>25</v>
      </c>
      <c r="E4214" s="16">
        <v>16034.34</v>
      </c>
      <c r="F4214" s="16">
        <v>13649.06</v>
      </c>
      <c r="G4214" s="8"/>
      <c r="H4214" s="9"/>
      <c r="I4214" s="9"/>
      <c r="J4214" s="17">
        <f>E4214-F4214</f>
        <v>2385.2800000000007</v>
      </c>
      <c r="K4214" s="9"/>
      <c r="L4214" s="9"/>
      <c r="M4214" s="9"/>
    </row>
    <row r="4215" spans="1:13" ht="12.75">
      <c r="A4215" s="1" t="s">
        <v>13</v>
      </c>
      <c r="B4215" s="5" t="s">
        <v>151</v>
      </c>
      <c r="C4215" s="5" t="s">
        <v>87</v>
      </c>
      <c r="D4215" s="10" t="s">
        <v>26</v>
      </c>
      <c r="E4215" s="11">
        <v>10678.44</v>
      </c>
      <c r="F4215" s="11">
        <v>9139.6</v>
      </c>
      <c r="G4215" s="8">
        <v>21700</v>
      </c>
      <c r="H4215" s="9"/>
      <c r="I4215" s="9"/>
      <c r="J4215" s="17">
        <f>E4215-F4215</f>
        <v>1538.8400000000001</v>
      </c>
      <c r="K4215" s="9"/>
      <c r="L4215" s="9"/>
      <c r="M4215" s="9"/>
    </row>
    <row r="4216" spans="1:13" ht="12.75">
      <c r="A4216" s="1" t="s">
        <v>13</v>
      </c>
      <c r="B4216" s="5" t="s">
        <v>151</v>
      </c>
      <c r="C4216" s="18" t="s">
        <v>87</v>
      </c>
      <c r="D4216" s="18" t="s">
        <v>28</v>
      </c>
      <c r="E4216" s="19">
        <v>11151.36</v>
      </c>
      <c r="F4216" s="19">
        <v>9598.38</v>
      </c>
      <c r="G4216" s="8"/>
      <c r="H4216" s="9"/>
      <c r="I4216" s="9"/>
      <c r="J4216" s="17">
        <f>E4216-F4216</f>
        <v>1552.9800000000014</v>
      </c>
      <c r="K4216" s="9"/>
      <c r="L4216" s="9"/>
      <c r="M4216" s="9"/>
    </row>
    <row r="4217" spans="1:13" ht="12.75">
      <c r="A4217" s="1" t="s">
        <v>13</v>
      </c>
      <c r="B4217" s="5" t="s">
        <v>151</v>
      </c>
      <c r="C4217" s="5" t="s">
        <v>87</v>
      </c>
      <c r="D4217" s="5" t="s">
        <v>54</v>
      </c>
      <c r="E4217" s="16">
        <v>5694.06</v>
      </c>
      <c r="F4217" s="16">
        <v>4806.25</v>
      </c>
      <c r="G4217" s="8"/>
      <c r="H4217" s="9"/>
      <c r="I4217" s="9"/>
      <c r="J4217" s="17">
        <f>E4217-F4217</f>
        <v>887.8100000000004</v>
      </c>
      <c r="K4217" s="9"/>
      <c r="L4217" s="9"/>
      <c r="M4217" s="9"/>
    </row>
    <row r="4218" spans="1:13" ht="12.75">
      <c r="A4218" s="1" t="s">
        <v>13</v>
      </c>
      <c r="B4218" s="5" t="s">
        <v>151</v>
      </c>
      <c r="C4218" s="5" t="s">
        <v>87</v>
      </c>
      <c r="D4218" s="5" t="s">
        <v>29</v>
      </c>
      <c r="E4218" s="16">
        <v>114.9</v>
      </c>
      <c r="F4218" s="16">
        <v>97.9</v>
      </c>
      <c r="G4218" s="8"/>
      <c r="H4218" s="9"/>
      <c r="I4218" s="9"/>
      <c r="J4218" s="17">
        <f>E4218-F4218</f>
        <v>17</v>
      </c>
      <c r="K4218" s="9"/>
      <c r="L4218" s="9"/>
      <c r="M4218" s="9"/>
    </row>
    <row r="4219" spans="1:13" ht="12.75">
      <c r="A4219" s="1" t="s">
        <v>13</v>
      </c>
      <c r="B4219" s="5" t="s">
        <v>151</v>
      </c>
      <c r="C4219" s="5" t="s">
        <v>87</v>
      </c>
      <c r="D4219" s="5" t="s">
        <v>30</v>
      </c>
      <c r="E4219" s="16">
        <v>7359.86</v>
      </c>
      <c r="F4219" s="16">
        <v>3634.46</v>
      </c>
      <c r="G4219" s="8"/>
      <c r="H4219" s="9"/>
      <c r="I4219" s="9"/>
      <c r="J4219" s="17">
        <f>E4219-F4219</f>
        <v>3725.3999999999996</v>
      </c>
      <c r="K4219" s="9">
        <f>27.66*12</f>
        <v>331.92</v>
      </c>
      <c r="L4219" s="9"/>
      <c r="M4219" s="9"/>
    </row>
    <row r="4220" spans="1:13" ht="12.75">
      <c r="A4220" s="1" t="s">
        <v>13</v>
      </c>
      <c r="B4220" s="5" t="s">
        <v>151</v>
      </c>
      <c r="C4220" s="5" t="s">
        <v>87</v>
      </c>
      <c r="D4220" s="5" t="s">
        <v>31</v>
      </c>
      <c r="E4220" s="16">
        <v>129693.78</v>
      </c>
      <c r="F4220" s="16">
        <v>110775.96</v>
      </c>
      <c r="G4220" s="8"/>
      <c r="H4220" s="9"/>
      <c r="I4220" s="9"/>
      <c r="J4220" s="17">
        <f>E4220-F4220</f>
        <v>18917.819999999992</v>
      </c>
      <c r="K4220" s="9"/>
      <c r="L4220" s="9"/>
      <c r="M4220" s="9"/>
    </row>
    <row r="4221" spans="1:13" ht="12.75">
      <c r="A4221" s="1" t="s">
        <v>13</v>
      </c>
      <c r="B4221" s="5" t="s">
        <v>151</v>
      </c>
      <c r="C4221" s="5" t="s">
        <v>87</v>
      </c>
      <c r="D4221" s="5" t="s">
        <v>33</v>
      </c>
      <c r="E4221" s="16">
        <v>979.92</v>
      </c>
      <c r="F4221" s="16">
        <v>837.72</v>
      </c>
      <c r="G4221" s="8"/>
      <c r="H4221" s="9"/>
      <c r="I4221" s="9"/>
      <c r="J4221" s="17">
        <f>E4221-F4221</f>
        <v>142.19999999999993</v>
      </c>
      <c r="K4221" s="9"/>
      <c r="L4221" s="9"/>
      <c r="M4221" s="9"/>
    </row>
    <row r="4222" spans="1:13" ht="12.75">
      <c r="A4222" s="1" t="s">
        <v>13</v>
      </c>
      <c r="B4222" s="5" t="s">
        <v>151</v>
      </c>
      <c r="C4222" s="5" t="s">
        <v>87</v>
      </c>
      <c r="D4222" s="5" t="s">
        <v>37</v>
      </c>
      <c r="E4222" s="16">
        <v>210355.25</v>
      </c>
      <c r="F4222" s="16">
        <v>172492.91</v>
      </c>
      <c r="G4222" s="8"/>
      <c r="H4222" s="9"/>
      <c r="I4222" s="9"/>
      <c r="J4222" s="17">
        <f>E4222-F4222</f>
        <v>37862.34</v>
      </c>
      <c r="K4222" s="9"/>
      <c r="L4222" s="9"/>
      <c r="M4222" s="9"/>
    </row>
    <row r="4223" spans="2:13" ht="12.75">
      <c r="B4223" s="5"/>
      <c r="C4223" s="5"/>
      <c r="D4223" s="10" t="s">
        <v>38</v>
      </c>
      <c r="E4223" s="11">
        <f>E4204+E4205+E4206+E4207+E4208+E4209+E4211+E4212+E4213+E4214+E4217+E4221</f>
        <v>38895.42</v>
      </c>
      <c r="F4223" s="11">
        <f>F4204+F4205+F4206+F4207+F4208+F4209+F4211+F4212+F4213+F4214+F4217+F4221</f>
        <v>33093.7</v>
      </c>
      <c r="G4223" s="8"/>
      <c r="H4223" s="9"/>
      <c r="I4223" s="9"/>
      <c r="J4223" s="17">
        <f>E4223-F4223</f>
        <v>5801.720000000001</v>
      </c>
      <c r="K4223" s="9"/>
      <c r="L4223" s="9"/>
      <c r="M4223" s="9"/>
    </row>
    <row r="4224" spans="2:13" ht="12.75">
      <c r="B4224" s="5"/>
      <c r="C4224" s="5"/>
      <c r="D4224" s="10" t="s">
        <v>51</v>
      </c>
      <c r="E4224" s="11">
        <f>E4223+E4216+E4215</f>
        <v>60725.22</v>
      </c>
      <c r="F4224" s="11">
        <f>F4223+F4216+F4215</f>
        <v>51831.67999999999</v>
      </c>
      <c r="G4224" s="8"/>
      <c r="H4224" s="9"/>
      <c r="I4224" s="9"/>
      <c r="J4224" s="17">
        <f>E4224-F4224</f>
        <v>8893.540000000008</v>
      </c>
      <c r="K4224" s="9"/>
      <c r="L4224" s="9"/>
      <c r="M4224" s="9"/>
    </row>
    <row r="4225" spans="1:13" ht="12.75">
      <c r="A4225" s="1" t="s">
        <v>13</v>
      </c>
      <c r="B4225" s="5" t="s">
        <v>151</v>
      </c>
      <c r="C4225" s="5" t="s">
        <v>133</v>
      </c>
      <c r="D4225" s="5" t="s">
        <v>16</v>
      </c>
      <c r="E4225" s="16">
        <v>8508.06</v>
      </c>
      <c r="F4225" s="16">
        <v>8350.02</v>
      </c>
      <c r="G4225" s="8"/>
      <c r="H4225" s="9"/>
      <c r="I4225" s="9"/>
      <c r="J4225" s="17">
        <f>E4225-F4225</f>
        <v>158.03999999999905</v>
      </c>
      <c r="K4225" s="9"/>
      <c r="L4225" s="9"/>
      <c r="M4225" s="9"/>
    </row>
    <row r="4226" spans="1:13" ht="12.75">
      <c r="A4226" s="1" t="s">
        <v>13</v>
      </c>
      <c r="B4226" s="5" t="s">
        <v>151</v>
      </c>
      <c r="C4226" s="5" t="s">
        <v>133</v>
      </c>
      <c r="D4226" s="5" t="s">
        <v>49</v>
      </c>
      <c r="E4226" s="16">
        <v>834.18</v>
      </c>
      <c r="F4226" s="16">
        <v>822.65</v>
      </c>
      <c r="G4226" s="8"/>
      <c r="H4226" s="9"/>
      <c r="I4226" s="9"/>
      <c r="J4226" s="17">
        <f>E4226-F4226</f>
        <v>11.529999999999973</v>
      </c>
      <c r="K4226" s="9"/>
      <c r="L4226" s="9"/>
      <c r="M4226" s="9"/>
    </row>
    <row r="4227" spans="1:13" ht="12.75">
      <c r="A4227" s="1" t="s">
        <v>13</v>
      </c>
      <c r="B4227" s="5" t="s">
        <v>151</v>
      </c>
      <c r="C4227" s="5" t="s">
        <v>133</v>
      </c>
      <c r="D4227" s="5" t="s">
        <v>50</v>
      </c>
      <c r="E4227" s="16">
        <v>1167.84</v>
      </c>
      <c r="F4227" s="16">
        <v>1153.17</v>
      </c>
      <c r="G4227" s="8"/>
      <c r="H4227" s="9"/>
      <c r="I4227" s="9"/>
      <c r="J4227" s="17">
        <f>E4227-F4227</f>
        <v>14.669999999999845</v>
      </c>
      <c r="K4227" s="9"/>
      <c r="L4227" s="9"/>
      <c r="M4227" s="9"/>
    </row>
    <row r="4228" spans="1:13" ht="12.75">
      <c r="A4228" s="1" t="s">
        <v>13</v>
      </c>
      <c r="B4228" s="5" t="s">
        <v>151</v>
      </c>
      <c r="C4228" s="5" t="s">
        <v>133</v>
      </c>
      <c r="D4228" s="5" t="s">
        <v>17</v>
      </c>
      <c r="E4228" s="16">
        <v>2359.38</v>
      </c>
      <c r="F4228" s="16">
        <v>2318.64</v>
      </c>
      <c r="G4228" s="8"/>
      <c r="H4228" s="9"/>
      <c r="I4228" s="9"/>
      <c r="J4228" s="17">
        <f>E4228-F4228</f>
        <v>40.74000000000024</v>
      </c>
      <c r="K4228" s="9"/>
      <c r="L4228" s="9"/>
      <c r="M4228" s="9"/>
    </row>
    <row r="4229" spans="1:13" ht="12.75">
      <c r="A4229" s="1" t="s">
        <v>13</v>
      </c>
      <c r="B4229" s="5" t="s">
        <v>151</v>
      </c>
      <c r="C4229" s="5" t="s">
        <v>133</v>
      </c>
      <c r="D4229" s="5" t="s">
        <v>18</v>
      </c>
      <c r="E4229" s="16">
        <v>2311.74</v>
      </c>
      <c r="F4229" s="16">
        <v>2278.93</v>
      </c>
      <c r="G4229" s="8"/>
      <c r="H4229" s="9"/>
      <c r="I4229" s="9"/>
      <c r="J4229" s="17">
        <f>E4229-F4229</f>
        <v>32.809999999999945</v>
      </c>
      <c r="K4229" s="9"/>
      <c r="L4229" s="9"/>
      <c r="M4229" s="9"/>
    </row>
    <row r="4230" spans="1:13" ht="12.75">
      <c r="A4230" s="1" t="s">
        <v>13</v>
      </c>
      <c r="B4230" s="5" t="s">
        <v>151</v>
      </c>
      <c r="C4230" s="5" t="s">
        <v>133</v>
      </c>
      <c r="D4230" s="5" t="s">
        <v>19</v>
      </c>
      <c r="E4230" s="16">
        <v>1167.84</v>
      </c>
      <c r="F4230" s="16">
        <v>1160.71</v>
      </c>
      <c r="G4230" s="8"/>
      <c r="H4230" s="9"/>
      <c r="I4230" s="9"/>
      <c r="J4230" s="17">
        <f>E4230-F4230</f>
        <v>7.129999999999882</v>
      </c>
      <c r="K4230" s="9"/>
      <c r="L4230" s="9"/>
      <c r="M4230" s="9"/>
    </row>
    <row r="4231" spans="1:13" ht="12.75">
      <c r="A4231" s="1" t="s">
        <v>13</v>
      </c>
      <c r="B4231" s="5" t="s">
        <v>151</v>
      </c>
      <c r="C4231" s="5" t="s">
        <v>133</v>
      </c>
      <c r="D4231" s="5" t="s">
        <v>21</v>
      </c>
      <c r="E4231" s="16">
        <v>27546.34</v>
      </c>
      <c r="F4231" s="16">
        <v>27015.04</v>
      </c>
      <c r="G4231" s="8"/>
      <c r="H4231" s="9"/>
      <c r="I4231" s="9"/>
      <c r="J4231" s="17">
        <f>E4231-F4231</f>
        <v>531.2999999999993</v>
      </c>
      <c r="K4231" s="9">
        <f>K4240</f>
        <v>738.72</v>
      </c>
      <c r="L4231" s="9"/>
      <c r="M4231" s="9"/>
    </row>
    <row r="4232" spans="1:13" ht="12.75">
      <c r="A4232" s="1" t="s">
        <v>13</v>
      </c>
      <c r="B4232" s="5" t="s">
        <v>151</v>
      </c>
      <c r="C4232" s="5" t="s">
        <v>133</v>
      </c>
      <c r="D4232" s="5" t="s">
        <v>22</v>
      </c>
      <c r="E4232" s="16">
        <v>1167.78</v>
      </c>
      <c r="F4232" s="16">
        <v>1138.15</v>
      </c>
      <c r="G4232" s="8"/>
      <c r="H4232" s="9"/>
      <c r="I4232" s="9"/>
      <c r="J4232" s="17">
        <f>E4232-F4232</f>
        <v>29.62999999999988</v>
      </c>
      <c r="K4232" s="9"/>
      <c r="L4232" s="9"/>
      <c r="M4232" s="9"/>
    </row>
    <row r="4233" spans="1:13" ht="12.75">
      <c r="A4233" s="1" t="s">
        <v>13</v>
      </c>
      <c r="B4233" s="5" t="s">
        <v>151</v>
      </c>
      <c r="C4233" s="5" t="s">
        <v>133</v>
      </c>
      <c r="D4233" s="5" t="s">
        <v>23</v>
      </c>
      <c r="E4233" s="16">
        <v>5290.86</v>
      </c>
      <c r="F4233" s="16">
        <v>5196.55</v>
      </c>
      <c r="G4233" s="8"/>
      <c r="H4233" s="9"/>
      <c r="I4233" s="9"/>
      <c r="J4233" s="17">
        <f>E4233-F4233</f>
        <v>94.30999999999949</v>
      </c>
      <c r="K4233" s="9"/>
      <c r="L4233" s="9"/>
      <c r="M4233" s="9"/>
    </row>
    <row r="4234" spans="1:13" ht="12.75">
      <c r="A4234" s="1" t="s">
        <v>13</v>
      </c>
      <c r="B4234" s="5" t="s">
        <v>151</v>
      </c>
      <c r="C4234" s="5" t="s">
        <v>133</v>
      </c>
      <c r="D4234" s="5" t="s">
        <v>24</v>
      </c>
      <c r="E4234" s="16">
        <v>23.88</v>
      </c>
      <c r="F4234" s="16">
        <v>27.41</v>
      </c>
      <c r="G4234" s="8"/>
      <c r="H4234" s="9"/>
      <c r="I4234" s="9"/>
      <c r="J4234" s="17">
        <f>E4234-F4234</f>
        <v>-3.530000000000001</v>
      </c>
      <c r="K4234" s="9"/>
      <c r="L4234" s="9"/>
      <c r="M4234" s="9"/>
    </row>
    <row r="4235" spans="1:13" ht="12.75">
      <c r="A4235" s="1" t="s">
        <v>13</v>
      </c>
      <c r="B4235" s="5" t="s">
        <v>151</v>
      </c>
      <c r="C4235" s="5" t="s">
        <v>133</v>
      </c>
      <c r="D4235" s="5" t="s">
        <v>25</v>
      </c>
      <c r="E4235" s="16">
        <v>22616.64</v>
      </c>
      <c r="F4235" s="16">
        <v>22207.07</v>
      </c>
      <c r="G4235" s="8"/>
      <c r="H4235" s="9"/>
      <c r="I4235" s="9"/>
      <c r="J4235" s="17">
        <f>E4235-F4235</f>
        <v>409.5699999999997</v>
      </c>
      <c r="K4235" s="9"/>
      <c r="L4235" s="9"/>
      <c r="M4235" s="9"/>
    </row>
    <row r="4236" spans="1:13" ht="12.75">
      <c r="A4236" s="1" t="s">
        <v>13</v>
      </c>
      <c r="B4236" s="5" t="s">
        <v>151</v>
      </c>
      <c r="C4236" s="5" t="s">
        <v>133</v>
      </c>
      <c r="D4236" s="10" t="s">
        <v>26</v>
      </c>
      <c r="E4236" s="11">
        <v>18803.52</v>
      </c>
      <c r="F4236" s="11">
        <v>18541.86</v>
      </c>
      <c r="G4236" s="8">
        <v>3100</v>
      </c>
      <c r="H4236" s="9"/>
      <c r="I4236" s="9"/>
      <c r="J4236" s="17">
        <f>E4236-F4236</f>
        <v>261.65999999999985</v>
      </c>
      <c r="K4236" s="9"/>
      <c r="L4236" s="9"/>
      <c r="M4236" s="9"/>
    </row>
    <row r="4237" spans="1:13" ht="12.75">
      <c r="A4237" s="1" t="s">
        <v>13</v>
      </c>
      <c r="B4237" s="5" t="s">
        <v>151</v>
      </c>
      <c r="C4237" s="18" t="s">
        <v>133</v>
      </c>
      <c r="D4237" s="18" t="s">
        <v>28</v>
      </c>
      <c r="E4237" s="19">
        <v>15729.12</v>
      </c>
      <c r="F4237" s="19">
        <v>15582.27</v>
      </c>
      <c r="G4237" s="8"/>
      <c r="H4237" s="9"/>
      <c r="I4237" s="9"/>
      <c r="J4237" s="17">
        <f>E4237-F4237</f>
        <v>146.85000000000036</v>
      </c>
      <c r="K4237" s="9"/>
      <c r="L4237" s="9"/>
      <c r="M4237" s="9"/>
    </row>
    <row r="4238" spans="1:13" ht="12.75">
      <c r="A4238" s="1" t="s">
        <v>13</v>
      </c>
      <c r="B4238" s="5" t="s">
        <v>151</v>
      </c>
      <c r="C4238" s="5" t="s">
        <v>133</v>
      </c>
      <c r="D4238" s="5" t="s">
        <v>54</v>
      </c>
      <c r="E4238" s="16">
        <v>8031.48</v>
      </c>
      <c r="F4238" s="16">
        <v>7832.94</v>
      </c>
      <c r="G4238" s="8"/>
      <c r="H4238" s="9"/>
      <c r="I4238" s="9"/>
      <c r="J4238" s="17">
        <f>E4238-F4238</f>
        <v>198.53999999999996</v>
      </c>
      <c r="K4238" s="9"/>
      <c r="L4238" s="9"/>
      <c r="M4238" s="9"/>
    </row>
    <row r="4239" spans="1:13" ht="12.75">
      <c r="A4239" s="1" t="s">
        <v>13</v>
      </c>
      <c r="B4239" s="5" t="s">
        <v>151</v>
      </c>
      <c r="C4239" s="5" t="s">
        <v>133</v>
      </c>
      <c r="D4239" s="5" t="s">
        <v>29</v>
      </c>
      <c r="E4239" s="16">
        <v>245.4</v>
      </c>
      <c r="F4239" s="16">
        <v>241.16</v>
      </c>
      <c r="G4239" s="8"/>
      <c r="H4239" s="9"/>
      <c r="I4239" s="9"/>
      <c r="J4239" s="17">
        <f>E4239-F4239</f>
        <v>4.240000000000009</v>
      </c>
      <c r="K4239" s="9"/>
      <c r="L4239" s="9"/>
      <c r="M4239" s="9"/>
    </row>
    <row r="4240" spans="1:13" ht="12.75">
      <c r="A4240" s="1" t="s">
        <v>13</v>
      </c>
      <c r="B4240" s="5" t="s">
        <v>151</v>
      </c>
      <c r="C4240" s="5" t="s">
        <v>133</v>
      </c>
      <c r="D4240" s="5" t="s">
        <v>30</v>
      </c>
      <c r="E4240" s="16">
        <v>16268.7</v>
      </c>
      <c r="F4240" s="16">
        <v>15956.52</v>
      </c>
      <c r="G4240" s="8"/>
      <c r="H4240" s="9"/>
      <c r="I4240" s="9"/>
      <c r="J4240" s="17">
        <f>E4240-F4240</f>
        <v>312.1800000000003</v>
      </c>
      <c r="K4240" s="9">
        <f>61.56*12</f>
        <v>738.72</v>
      </c>
      <c r="L4240" s="9"/>
      <c r="M4240" s="9"/>
    </row>
    <row r="4241" spans="1:13" ht="12.75">
      <c r="A4241" s="1" t="s">
        <v>13</v>
      </c>
      <c r="B4241" s="5" t="s">
        <v>151</v>
      </c>
      <c r="C4241" s="5" t="s">
        <v>133</v>
      </c>
      <c r="D4241" s="5" t="s">
        <v>31</v>
      </c>
      <c r="E4241" s="16">
        <v>182934.48</v>
      </c>
      <c r="F4241" s="16">
        <v>180111</v>
      </c>
      <c r="G4241" s="8"/>
      <c r="H4241" s="9"/>
      <c r="I4241" s="9"/>
      <c r="J4241" s="17">
        <f>E4241-F4241</f>
        <v>2823.4800000000105</v>
      </c>
      <c r="K4241" s="9"/>
      <c r="L4241" s="9"/>
      <c r="M4241" s="9"/>
    </row>
    <row r="4242" spans="1:13" ht="12.75">
      <c r="A4242" s="1" t="s">
        <v>13</v>
      </c>
      <c r="B4242" s="5" t="s">
        <v>151</v>
      </c>
      <c r="C4242" s="5" t="s">
        <v>133</v>
      </c>
      <c r="D4242" s="5" t="s">
        <v>33</v>
      </c>
      <c r="E4242" s="16">
        <v>1382.28</v>
      </c>
      <c r="F4242" s="16">
        <v>1361.89</v>
      </c>
      <c r="G4242" s="8"/>
      <c r="H4242" s="9"/>
      <c r="I4242" s="9"/>
      <c r="J4242" s="17">
        <f>E4242-F4242</f>
        <v>20.389999999999873</v>
      </c>
      <c r="K4242" s="9"/>
      <c r="L4242" s="9"/>
      <c r="M4242" s="9"/>
    </row>
    <row r="4243" spans="1:13" ht="12.75">
      <c r="A4243" s="1" t="s">
        <v>13</v>
      </c>
      <c r="B4243" s="5" t="s">
        <v>151</v>
      </c>
      <c r="C4243" s="5" t="s">
        <v>133</v>
      </c>
      <c r="D4243" s="5" t="s">
        <v>37</v>
      </c>
      <c r="E4243" s="16">
        <v>316389.52</v>
      </c>
      <c r="F4243" s="16">
        <v>311295.98</v>
      </c>
      <c r="G4243" s="8"/>
      <c r="H4243" s="9"/>
      <c r="I4243" s="9"/>
      <c r="J4243" s="17">
        <f>E4243-F4243</f>
        <v>5093.540000000037</v>
      </c>
      <c r="K4243" s="9"/>
      <c r="L4243" s="9"/>
      <c r="M4243" s="9"/>
    </row>
    <row r="4244" spans="2:13" ht="12.75">
      <c r="B4244" s="5"/>
      <c r="C4244" s="5"/>
      <c r="D4244" s="10" t="s">
        <v>38</v>
      </c>
      <c r="E4244" s="11">
        <f>E4225+E4226+E4227+E4228+E4229+E4230+E4232+E4233+E4234+E4235+E4238+E4242</f>
        <v>54861.95999999999</v>
      </c>
      <c r="F4244" s="11">
        <f>F4225+F4226+F4227+F4228+F4229+F4230+F4232+F4233+F4234+F4235+F4238+F4242</f>
        <v>53848.130000000005</v>
      </c>
      <c r="G4244" s="8"/>
      <c r="H4244" s="9"/>
      <c r="I4244" s="9"/>
      <c r="J4244" s="17">
        <f>E4244-F4244</f>
        <v>1013.8299999999872</v>
      </c>
      <c r="K4244" s="9"/>
      <c r="L4244" s="9"/>
      <c r="M4244" s="9"/>
    </row>
    <row r="4245" spans="2:13" ht="12.75">
      <c r="B4245" s="5"/>
      <c r="C4245" s="5"/>
      <c r="D4245" s="10" t="s">
        <v>51</v>
      </c>
      <c r="E4245" s="11">
        <f>E4244+E4237+E4236</f>
        <v>89394.59999999999</v>
      </c>
      <c r="F4245" s="11">
        <f>F4244+F4237+F4236</f>
        <v>87972.26000000001</v>
      </c>
      <c r="G4245" s="8"/>
      <c r="H4245" s="9"/>
      <c r="I4245" s="9"/>
      <c r="J4245" s="17">
        <f>E4245-F4245</f>
        <v>1422.339999999982</v>
      </c>
      <c r="K4245" s="9"/>
      <c r="L4245" s="9"/>
      <c r="M4245" s="9"/>
    </row>
    <row r="4246" spans="1:13" ht="12.75">
      <c r="A4246" s="1" t="s">
        <v>13</v>
      </c>
      <c r="B4246" s="5" t="s">
        <v>151</v>
      </c>
      <c r="C4246" s="5" t="s">
        <v>134</v>
      </c>
      <c r="D4246" s="5" t="s">
        <v>16</v>
      </c>
      <c r="E4246" s="16">
        <v>11918.1</v>
      </c>
      <c r="F4246" s="16">
        <v>8804.52</v>
      </c>
      <c r="G4246" s="8"/>
      <c r="H4246" s="9"/>
      <c r="I4246" s="9"/>
      <c r="J4246" s="17">
        <f>E4246-F4246</f>
        <v>3113.58</v>
      </c>
      <c r="K4246" s="9"/>
      <c r="L4246" s="9"/>
      <c r="M4246" s="9"/>
    </row>
    <row r="4247" spans="1:13" ht="12.75">
      <c r="A4247" s="1" t="s">
        <v>13</v>
      </c>
      <c r="B4247" s="5" t="s">
        <v>151</v>
      </c>
      <c r="C4247" s="5" t="s">
        <v>134</v>
      </c>
      <c r="D4247" s="5" t="s">
        <v>49</v>
      </c>
      <c r="E4247" s="16">
        <v>1168.5</v>
      </c>
      <c r="F4247" s="16">
        <v>869.72</v>
      </c>
      <c r="G4247" s="8"/>
      <c r="H4247" s="9"/>
      <c r="I4247" s="9"/>
      <c r="J4247" s="17">
        <f>E4247-F4247</f>
        <v>298.78</v>
      </c>
      <c r="K4247" s="9"/>
      <c r="L4247" s="9"/>
      <c r="M4247" s="9"/>
    </row>
    <row r="4248" spans="1:13" ht="12.75">
      <c r="A4248" s="1" t="s">
        <v>13</v>
      </c>
      <c r="B4248" s="5" t="s">
        <v>151</v>
      </c>
      <c r="C4248" s="5" t="s">
        <v>134</v>
      </c>
      <c r="D4248" s="5" t="s">
        <v>50</v>
      </c>
      <c r="E4248" s="16">
        <v>1635.96</v>
      </c>
      <c r="F4248" s="16">
        <v>1220.02</v>
      </c>
      <c r="G4248" s="8"/>
      <c r="H4248" s="9"/>
      <c r="I4248" s="9"/>
      <c r="J4248" s="17">
        <f>E4248-F4248</f>
        <v>415.94000000000005</v>
      </c>
      <c r="K4248" s="9"/>
      <c r="L4248" s="9"/>
      <c r="M4248" s="9"/>
    </row>
    <row r="4249" spans="1:13" ht="12.75">
      <c r="A4249" s="1" t="s">
        <v>13</v>
      </c>
      <c r="B4249" s="5" t="s">
        <v>151</v>
      </c>
      <c r="C4249" s="5" t="s">
        <v>134</v>
      </c>
      <c r="D4249" s="5" t="s">
        <v>17</v>
      </c>
      <c r="E4249" s="16">
        <v>3304.98</v>
      </c>
      <c r="F4249" s="16">
        <v>2446.61</v>
      </c>
      <c r="G4249" s="8"/>
      <c r="H4249" s="9"/>
      <c r="I4249" s="9"/>
      <c r="J4249" s="17">
        <f>E4249-F4249</f>
        <v>858.3699999999999</v>
      </c>
      <c r="K4249" s="9"/>
      <c r="L4249" s="9"/>
      <c r="M4249" s="9"/>
    </row>
    <row r="4250" spans="1:13" ht="12.75">
      <c r="A4250" s="1" t="s">
        <v>13</v>
      </c>
      <c r="B4250" s="5" t="s">
        <v>151</v>
      </c>
      <c r="C4250" s="5" t="s">
        <v>134</v>
      </c>
      <c r="D4250" s="5" t="s">
        <v>18</v>
      </c>
      <c r="E4250" s="16">
        <v>3238.26</v>
      </c>
      <c r="F4250" s="16">
        <v>2408.82</v>
      </c>
      <c r="G4250" s="8"/>
      <c r="H4250" s="9"/>
      <c r="I4250" s="9"/>
      <c r="J4250" s="17">
        <f>E4250-F4250</f>
        <v>829.44</v>
      </c>
      <c r="K4250" s="9"/>
      <c r="L4250" s="9"/>
      <c r="M4250" s="9"/>
    </row>
    <row r="4251" spans="1:13" ht="12.75">
      <c r="A4251" s="1" t="s">
        <v>13</v>
      </c>
      <c r="B4251" s="5" t="s">
        <v>151</v>
      </c>
      <c r="C4251" s="5" t="s">
        <v>134</v>
      </c>
      <c r="D4251" s="5" t="s">
        <v>19</v>
      </c>
      <c r="E4251" s="16">
        <v>1635.96</v>
      </c>
      <c r="F4251" s="16">
        <v>1232.31</v>
      </c>
      <c r="G4251" s="8"/>
      <c r="H4251" s="9"/>
      <c r="I4251" s="9"/>
      <c r="J4251" s="17">
        <f>E4251-F4251</f>
        <v>403.6500000000001</v>
      </c>
      <c r="K4251" s="9"/>
      <c r="L4251" s="9"/>
      <c r="M4251" s="9"/>
    </row>
    <row r="4252" spans="1:13" ht="12.75">
      <c r="A4252" s="1" t="s">
        <v>13</v>
      </c>
      <c r="B4252" s="5" t="s">
        <v>151</v>
      </c>
      <c r="C4252" s="5" t="s">
        <v>134</v>
      </c>
      <c r="D4252" s="5" t="s">
        <v>21</v>
      </c>
      <c r="E4252" s="16">
        <v>42506.39</v>
      </c>
      <c r="F4252" s="16">
        <v>32395.1</v>
      </c>
      <c r="G4252" s="8"/>
      <c r="H4252" s="9"/>
      <c r="I4252" s="9"/>
      <c r="J4252" s="17">
        <f>E4252-F4252</f>
        <v>10111.29</v>
      </c>
      <c r="K4252" s="9">
        <f>K4261</f>
        <v>1201.44</v>
      </c>
      <c r="L4252" s="9"/>
      <c r="M4252" s="9"/>
    </row>
    <row r="4253" spans="1:13" ht="12.75">
      <c r="A4253" s="1" t="s">
        <v>13</v>
      </c>
      <c r="B4253" s="5" t="s">
        <v>151</v>
      </c>
      <c r="C4253" s="5" t="s">
        <v>134</v>
      </c>
      <c r="D4253" s="5" t="s">
        <v>22</v>
      </c>
      <c r="E4253" s="16">
        <v>1635.78</v>
      </c>
      <c r="F4253" s="16">
        <v>1195.46</v>
      </c>
      <c r="G4253" s="8"/>
      <c r="H4253" s="9"/>
      <c r="I4253" s="9"/>
      <c r="J4253" s="17">
        <f>E4253-F4253</f>
        <v>440.31999999999994</v>
      </c>
      <c r="K4253" s="9"/>
      <c r="L4253" s="9"/>
      <c r="M4253" s="9"/>
    </row>
    <row r="4254" spans="1:13" ht="12.75">
      <c r="A4254" s="1" t="s">
        <v>13</v>
      </c>
      <c r="B4254" s="5" t="s">
        <v>151</v>
      </c>
      <c r="C4254" s="5" t="s">
        <v>134</v>
      </c>
      <c r="D4254" s="5" t="s">
        <v>23</v>
      </c>
      <c r="E4254" s="16">
        <v>7411.44</v>
      </c>
      <c r="F4254" s="16">
        <v>5481.7</v>
      </c>
      <c r="G4254" s="8"/>
      <c r="H4254" s="9"/>
      <c r="I4254" s="9"/>
      <c r="J4254" s="17">
        <f>E4254-F4254</f>
        <v>1929.7399999999998</v>
      </c>
      <c r="K4254" s="9"/>
      <c r="L4254" s="9"/>
      <c r="M4254" s="9"/>
    </row>
    <row r="4255" spans="1:13" ht="12.75">
      <c r="A4255" s="1" t="s">
        <v>13</v>
      </c>
      <c r="B4255" s="5" t="s">
        <v>151</v>
      </c>
      <c r="C4255" s="5" t="s">
        <v>134</v>
      </c>
      <c r="D4255" s="5" t="s">
        <v>24</v>
      </c>
      <c r="E4255" s="16">
        <v>33.54</v>
      </c>
      <c r="F4255" s="16">
        <v>31.28</v>
      </c>
      <c r="G4255" s="8"/>
      <c r="H4255" s="9"/>
      <c r="I4255" s="9"/>
      <c r="J4255" s="17">
        <f>E4255-F4255</f>
        <v>2.259999999999998</v>
      </c>
      <c r="K4255" s="9"/>
      <c r="L4255" s="9"/>
      <c r="M4255" s="9"/>
    </row>
    <row r="4256" spans="1:13" ht="12.75">
      <c r="A4256" s="1" t="s">
        <v>13</v>
      </c>
      <c r="B4256" s="5" t="s">
        <v>151</v>
      </c>
      <c r="C4256" s="5" t="s">
        <v>134</v>
      </c>
      <c r="D4256" s="5" t="s">
        <v>25</v>
      </c>
      <c r="E4256" s="16">
        <v>31681.62</v>
      </c>
      <c r="F4256" s="16">
        <v>23422.15</v>
      </c>
      <c r="G4256" s="8"/>
      <c r="H4256" s="9"/>
      <c r="I4256" s="9"/>
      <c r="J4256" s="17">
        <f>E4256-F4256</f>
        <v>8259.469999999998</v>
      </c>
      <c r="K4256" s="9"/>
      <c r="L4256" s="9"/>
      <c r="M4256" s="9"/>
    </row>
    <row r="4257" spans="1:13" ht="12.75">
      <c r="A4257" s="1" t="s">
        <v>13</v>
      </c>
      <c r="B4257" s="5" t="s">
        <v>151</v>
      </c>
      <c r="C4257" s="5" t="s">
        <v>134</v>
      </c>
      <c r="D4257" s="10" t="s">
        <v>26</v>
      </c>
      <c r="E4257" s="11">
        <v>21098.88</v>
      </c>
      <c r="F4257" s="11">
        <v>15704.22</v>
      </c>
      <c r="G4257" s="8">
        <v>48300</v>
      </c>
      <c r="H4257" s="9"/>
      <c r="I4257" s="9"/>
      <c r="J4257" s="17">
        <f>E4257-F4257</f>
        <v>5394.660000000002</v>
      </c>
      <c r="K4257" s="9"/>
      <c r="L4257" s="9"/>
      <c r="M4257" s="9"/>
    </row>
    <row r="4258" spans="1:13" ht="12.75">
      <c r="A4258" s="1" t="s">
        <v>13</v>
      </c>
      <c r="B4258" s="5" t="s">
        <v>151</v>
      </c>
      <c r="C4258" s="18" t="s">
        <v>134</v>
      </c>
      <c r="D4258" s="18" t="s">
        <v>28</v>
      </c>
      <c r="E4258" s="19">
        <v>22033.44</v>
      </c>
      <c r="F4258" s="19">
        <v>16515</v>
      </c>
      <c r="G4258" s="8"/>
      <c r="H4258" s="9"/>
      <c r="I4258" s="9"/>
      <c r="J4258" s="17">
        <f>E4258-F4258</f>
        <v>5518.439999999999</v>
      </c>
      <c r="K4258" s="9"/>
      <c r="L4258" s="9"/>
      <c r="M4258" s="9"/>
    </row>
    <row r="4259" spans="1:13" ht="12.75">
      <c r="A4259" s="1" t="s">
        <v>13</v>
      </c>
      <c r="B4259" s="5" t="s">
        <v>151</v>
      </c>
      <c r="C4259" s="5" t="s">
        <v>134</v>
      </c>
      <c r="D4259" s="5" t="s">
        <v>54</v>
      </c>
      <c r="E4259" s="16">
        <v>11250.54</v>
      </c>
      <c r="F4259" s="16">
        <v>8230.63</v>
      </c>
      <c r="G4259" s="8"/>
      <c r="H4259" s="9"/>
      <c r="I4259" s="9"/>
      <c r="J4259" s="17">
        <f>E4259-F4259</f>
        <v>3019.9100000000017</v>
      </c>
      <c r="K4259" s="9"/>
      <c r="L4259" s="9"/>
      <c r="M4259" s="9"/>
    </row>
    <row r="4260" spans="1:13" ht="12.75">
      <c r="A4260" s="1" t="s">
        <v>13</v>
      </c>
      <c r="B4260" s="5" t="s">
        <v>151</v>
      </c>
      <c r="C4260" s="5" t="s">
        <v>134</v>
      </c>
      <c r="D4260" s="5" t="s">
        <v>29</v>
      </c>
      <c r="E4260" s="16">
        <v>291.18</v>
      </c>
      <c r="F4260" s="16">
        <v>215.52</v>
      </c>
      <c r="G4260" s="8"/>
      <c r="H4260" s="9"/>
      <c r="I4260" s="9"/>
      <c r="J4260" s="17">
        <f>E4260-F4260</f>
        <v>75.66</v>
      </c>
      <c r="K4260" s="9"/>
      <c r="L4260" s="9"/>
      <c r="M4260" s="9"/>
    </row>
    <row r="4261" spans="1:13" ht="12.75">
      <c r="A4261" s="1" t="s">
        <v>13</v>
      </c>
      <c r="B4261" s="5" t="s">
        <v>151</v>
      </c>
      <c r="C4261" s="5" t="s">
        <v>134</v>
      </c>
      <c r="D4261" s="5" t="s">
        <v>30</v>
      </c>
      <c r="E4261" s="16">
        <v>25104.01</v>
      </c>
      <c r="F4261" s="16">
        <v>19135.37</v>
      </c>
      <c r="G4261" s="8"/>
      <c r="H4261" s="9"/>
      <c r="I4261" s="9"/>
      <c r="J4261" s="17">
        <f>E4261-F4261</f>
        <v>5968.639999999999</v>
      </c>
      <c r="K4261" s="9">
        <f>100.12*12</f>
        <v>1201.44</v>
      </c>
      <c r="L4261" s="9"/>
      <c r="M4261" s="9"/>
    </row>
    <row r="4262" spans="1:13" ht="12.75">
      <c r="A4262" s="1" t="s">
        <v>13</v>
      </c>
      <c r="B4262" s="5" t="s">
        <v>151</v>
      </c>
      <c r="C4262" s="5" t="s">
        <v>134</v>
      </c>
      <c r="D4262" s="5" t="s">
        <v>31</v>
      </c>
      <c r="E4262" s="16">
        <v>256255.56</v>
      </c>
      <c r="F4262" s="16">
        <v>190249.74</v>
      </c>
      <c r="G4262" s="8"/>
      <c r="H4262" s="9"/>
      <c r="I4262" s="9"/>
      <c r="J4262" s="17">
        <f>E4262-F4262</f>
        <v>66005.82</v>
      </c>
      <c r="K4262" s="9"/>
      <c r="L4262" s="9"/>
      <c r="M4262" s="9"/>
    </row>
    <row r="4263" spans="1:13" ht="12.75">
      <c r="A4263" s="1" t="s">
        <v>13</v>
      </c>
      <c r="B4263" s="5" t="s">
        <v>151</v>
      </c>
      <c r="C4263" s="5" t="s">
        <v>134</v>
      </c>
      <c r="D4263" s="5" t="s">
        <v>33</v>
      </c>
      <c r="E4263" s="16">
        <v>1936.32</v>
      </c>
      <c r="F4263" s="16">
        <v>1439.11</v>
      </c>
      <c r="G4263" s="8"/>
      <c r="H4263" s="9"/>
      <c r="I4263" s="9"/>
      <c r="J4263" s="17">
        <f>E4263-F4263</f>
        <v>497.21000000000004</v>
      </c>
      <c r="K4263" s="9"/>
      <c r="L4263" s="9"/>
      <c r="M4263" s="9"/>
    </row>
    <row r="4264" spans="1:13" ht="12.75">
      <c r="A4264" s="1" t="s">
        <v>13</v>
      </c>
      <c r="B4264" s="5" t="s">
        <v>151</v>
      </c>
      <c r="C4264" s="5" t="s">
        <v>134</v>
      </c>
      <c r="D4264" s="5" t="s">
        <v>37</v>
      </c>
      <c r="E4264" s="16">
        <v>444140.46</v>
      </c>
      <c r="F4264" s="16">
        <v>330997.28</v>
      </c>
      <c r="G4264" s="8"/>
      <c r="H4264" s="9"/>
      <c r="I4264" s="9"/>
      <c r="J4264" s="17">
        <f>E4264-F4264</f>
        <v>113143.18</v>
      </c>
      <c r="K4264" s="9"/>
      <c r="L4264" s="9"/>
      <c r="M4264" s="9"/>
    </row>
    <row r="4265" spans="2:13" ht="12.75">
      <c r="B4265" s="5"/>
      <c r="C4265" s="5"/>
      <c r="D4265" s="10" t="s">
        <v>38</v>
      </c>
      <c r="E4265" s="11">
        <f>E4246+E4247+E4248+E4249+E4250+E4251+E4253+E4254+E4255+E4256+E4258+E4259+E4263</f>
        <v>98884.44</v>
      </c>
      <c r="F4265" s="11">
        <f>F4246+F4247+F4248+F4249+F4250+F4251+F4253+F4254+F4255+F4256+F4258+F4259+F4263</f>
        <v>73297.33</v>
      </c>
      <c r="G4265" s="8"/>
      <c r="H4265" s="9"/>
      <c r="I4265" s="9"/>
      <c r="J4265" s="17">
        <f>E4265-F4265</f>
        <v>25587.11</v>
      </c>
      <c r="K4265" s="9"/>
      <c r="L4265" s="9"/>
      <c r="M4265" s="9"/>
    </row>
    <row r="4266" spans="2:13" ht="12.75">
      <c r="B4266" s="5"/>
      <c r="C4266" s="5"/>
      <c r="D4266" s="10" t="s">
        <v>51</v>
      </c>
      <c r="E4266" s="11">
        <f>E4265+E4257+E4258</f>
        <v>142016.76</v>
      </c>
      <c r="F4266" s="11">
        <f>F4265+F4257+F4258</f>
        <v>105516.55</v>
      </c>
      <c r="G4266" s="8"/>
      <c r="H4266" s="9"/>
      <c r="I4266" s="9"/>
      <c r="J4266" s="17">
        <f>E4266-F4266</f>
        <v>36500.21000000001</v>
      </c>
      <c r="K4266" s="9"/>
      <c r="L4266" s="9"/>
      <c r="M4266" s="9"/>
    </row>
    <row r="4267" spans="1:13" ht="12.75">
      <c r="A4267" s="1" t="s">
        <v>13</v>
      </c>
      <c r="B4267" s="5" t="s">
        <v>151</v>
      </c>
      <c r="C4267" s="5" t="s">
        <v>135</v>
      </c>
      <c r="D4267" s="5" t="s">
        <v>16</v>
      </c>
      <c r="E4267" s="16">
        <v>14902.14</v>
      </c>
      <c r="F4267" s="16">
        <v>12962.22</v>
      </c>
      <c r="G4267" s="8"/>
      <c r="H4267" s="9"/>
      <c r="I4267" s="9"/>
      <c r="J4267" s="17">
        <f>E4267-F4267</f>
        <v>1939.92</v>
      </c>
      <c r="K4267" s="9"/>
      <c r="L4267" s="9"/>
      <c r="M4267" s="9"/>
    </row>
    <row r="4268" spans="1:13" ht="12.75">
      <c r="A4268" s="1" t="s">
        <v>13</v>
      </c>
      <c r="B4268" s="5" t="s">
        <v>151</v>
      </c>
      <c r="C4268" s="5" t="s">
        <v>135</v>
      </c>
      <c r="D4268" s="5" t="s">
        <v>49</v>
      </c>
      <c r="E4268" s="16">
        <v>1461.06</v>
      </c>
      <c r="F4268" s="16">
        <v>1278.66</v>
      </c>
      <c r="G4268" s="8"/>
      <c r="H4268" s="9"/>
      <c r="I4268" s="9"/>
      <c r="J4268" s="17">
        <f>E4268-F4268</f>
        <v>182.39999999999986</v>
      </c>
      <c r="K4268" s="9"/>
      <c r="L4268" s="9"/>
      <c r="M4268" s="9"/>
    </row>
    <row r="4269" spans="1:13" ht="12.75">
      <c r="A4269" s="1" t="s">
        <v>13</v>
      </c>
      <c r="B4269" s="5" t="s">
        <v>151</v>
      </c>
      <c r="C4269" s="5" t="s">
        <v>135</v>
      </c>
      <c r="D4269" s="5" t="s">
        <v>50</v>
      </c>
      <c r="E4269" s="16">
        <v>2045.4</v>
      </c>
      <c r="F4269" s="16">
        <v>1793.03</v>
      </c>
      <c r="G4269" s="8"/>
      <c r="H4269" s="9"/>
      <c r="I4269" s="9"/>
      <c r="J4269" s="17">
        <f>E4269-F4269</f>
        <v>252.37000000000012</v>
      </c>
      <c r="K4269" s="9"/>
      <c r="L4269" s="9"/>
      <c r="M4269" s="9"/>
    </row>
    <row r="4270" spans="1:13" ht="12.75">
      <c r="A4270" s="1" t="s">
        <v>13</v>
      </c>
      <c r="B4270" s="5" t="s">
        <v>151</v>
      </c>
      <c r="C4270" s="5" t="s">
        <v>135</v>
      </c>
      <c r="D4270" s="5" t="s">
        <v>17</v>
      </c>
      <c r="E4270" s="16">
        <v>4132.44</v>
      </c>
      <c r="F4270" s="16">
        <v>3600.64</v>
      </c>
      <c r="G4270" s="8"/>
      <c r="H4270" s="9"/>
      <c r="I4270" s="9"/>
      <c r="J4270" s="17">
        <f>E4270-F4270</f>
        <v>531.7999999999997</v>
      </c>
      <c r="K4270" s="9"/>
      <c r="L4270" s="9"/>
      <c r="M4270" s="9"/>
    </row>
    <row r="4271" spans="1:13" ht="12.75">
      <c r="A4271" s="1" t="s">
        <v>13</v>
      </c>
      <c r="B4271" s="5" t="s">
        <v>151</v>
      </c>
      <c r="C4271" s="5" t="s">
        <v>135</v>
      </c>
      <c r="D4271" s="5" t="s">
        <v>18</v>
      </c>
      <c r="E4271" s="16">
        <v>4049.28</v>
      </c>
      <c r="F4271" s="16">
        <v>3542.15</v>
      </c>
      <c r="G4271" s="8"/>
      <c r="H4271" s="9"/>
      <c r="I4271" s="9"/>
      <c r="J4271" s="17">
        <f>E4271-F4271</f>
        <v>507.1300000000001</v>
      </c>
      <c r="K4271" s="9"/>
      <c r="L4271" s="9"/>
      <c r="M4271" s="9"/>
    </row>
    <row r="4272" spans="1:13" ht="12.75">
      <c r="A4272" s="1" t="s">
        <v>13</v>
      </c>
      <c r="B4272" s="5" t="s">
        <v>151</v>
      </c>
      <c r="C4272" s="5" t="s">
        <v>135</v>
      </c>
      <c r="D4272" s="5" t="s">
        <v>19</v>
      </c>
      <c r="E4272" s="16">
        <v>2045.4</v>
      </c>
      <c r="F4272" s="16">
        <v>1807.93</v>
      </c>
      <c r="G4272" s="8"/>
      <c r="H4272" s="9"/>
      <c r="I4272" s="9"/>
      <c r="J4272" s="17">
        <f>E4272-F4272</f>
        <v>237.47000000000003</v>
      </c>
      <c r="K4272" s="9"/>
      <c r="L4272" s="9"/>
      <c r="M4272" s="9"/>
    </row>
    <row r="4273" spans="1:13" ht="12.75">
      <c r="A4273" s="1" t="s">
        <v>13</v>
      </c>
      <c r="B4273" s="5" t="s">
        <v>151</v>
      </c>
      <c r="C4273" s="5" t="s">
        <v>135</v>
      </c>
      <c r="D4273" s="5" t="s">
        <v>21</v>
      </c>
      <c r="E4273" s="16">
        <v>61802.89</v>
      </c>
      <c r="F4273" s="16">
        <v>45693.8</v>
      </c>
      <c r="G4273" s="8"/>
      <c r="H4273" s="9"/>
      <c r="I4273" s="9"/>
      <c r="J4273" s="17">
        <f>E4273-F4273</f>
        <v>16109.089999999997</v>
      </c>
      <c r="K4273" s="9">
        <f>K4282</f>
        <v>1674.2400000000002</v>
      </c>
      <c r="L4273" s="9"/>
      <c r="M4273" s="9"/>
    </row>
    <row r="4274" spans="1:13" ht="12.75">
      <c r="A4274" s="1" t="s">
        <v>13</v>
      </c>
      <c r="B4274" s="5" t="s">
        <v>151</v>
      </c>
      <c r="C4274" s="5" t="s">
        <v>135</v>
      </c>
      <c r="D4274" s="5" t="s">
        <v>22</v>
      </c>
      <c r="E4274" s="16">
        <v>2045.46</v>
      </c>
      <c r="F4274" s="16">
        <v>1763.47</v>
      </c>
      <c r="G4274" s="8"/>
      <c r="H4274" s="9"/>
      <c r="I4274" s="9"/>
      <c r="J4274" s="17">
        <f>E4274-F4274</f>
        <v>281.99</v>
      </c>
      <c r="K4274" s="9"/>
      <c r="L4274" s="9"/>
      <c r="M4274" s="9"/>
    </row>
    <row r="4275" spans="1:13" ht="12.75">
      <c r="A4275" s="1" t="s">
        <v>13</v>
      </c>
      <c r="B4275" s="5" t="s">
        <v>151</v>
      </c>
      <c r="C4275" s="5" t="s">
        <v>135</v>
      </c>
      <c r="D4275" s="5" t="s">
        <v>23</v>
      </c>
      <c r="E4275" s="16">
        <v>9267</v>
      </c>
      <c r="F4275" s="16">
        <v>8068.56</v>
      </c>
      <c r="G4275" s="8"/>
      <c r="H4275" s="9"/>
      <c r="I4275" s="9"/>
      <c r="J4275" s="17">
        <f>E4275-F4275</f>
        <v>1198.4399999999996</v>
      </c>
      <c r="K4275" s="9"/>
      <c r="L4275" s="9"/>
      <c r="M4275" s="9"/>
    </row>
    <row r="4276" spans="1:13" ht="12.75">
      <c r="A4276" s="1" t="s">
        <v>13</v>
      </c>
      <c r="B4276" s="5" t="s">
        <v>151</v>
      </c>
      <c r="C4276" s="5" t="s">
        <v>135</v>
      </c>
      <c r="D4276" s="5" t="s">
        <v>24</v>
      </c>
      <c r="E4276" s="16">
        <v>41.76</v>
      </c>
      <c r="F4276" s="16">
        <v>44.13</v>
      </c>
      <c r="G4276" s="8"/>
      <c r="H4276" s="9"/>
      <c r="I4276" s="9"/>
      <c r="J4276" s="17">
        <f>E4276-F4276</f>
        <v>-2.3700000000000045</v>
      </c>
      <c r="K4276" s="9"/>
      <c r="L4276" s="9"/>
      <c r="M4276" s="9"/>
    </row>
    <row r="4277" spans="1:13" ht="12.75">
      <c r="A4277" s="1" t="s">
        <v>13</v>
      </c>
      <c r="B4277" s="5" t="s">
        <v>151</v>
      </c>
      <c r="C4277" s="5" t="s">
        <v>135</v>
      </c>
      <c r="D4277" s="5" t="s">
        <v>25</v>
      </c>
      <c r="E4277" s="16">
        <v>39613.8</v>
      </c>
      <c r="F4277" s="16">
        <v>34478.08</v>
      </c>
      <c r="G4277" s="8"/>
      <c r="H4277" s="9"/>
      <c r="I4277" s="9"/>
      <c r="J4277" s="17">
        <f>E4277-F4277</f>
        <v>5135.720000000001</v>
      </c>
      <c r="K4277" s="9"/>
      <c r="L4277" s="9"/>
      <c r="M4277" s="9"/>
    </row>
    <row r="4278" spans="1:13" ht="12.75">
      <c r="A4278" s="1" t="s">
        <v>13</v>
      </c>
      <c r="B4278" s="5" t="s">
        <v>151</v>
      </c>
      <c r="C4278" s="5" t="s">
        <v>135</v>
      </c>
      <c r="D4278" s="10" t="s">
        <v>26</v>
      </c>
      <c r="E4278" s="11">
        <v>32934.96</v>
      </c>
      <c r="F4278" s="11">
        <v>28821.01</v>
      </c>
      <c r="G4278" s="8">
        <v>64000</v>
      </c>
      <c r="H4278" s="9"/>
      <c r="I4278" s="9"/>
      <c r="J4278" s="17">
        <f>E4278-F4278</f>
        <v>4113.950000000001</v>
      </c>
      <c r="K4278" s="9"/>
      <c r="L4278" s="9"/>
      <c r="M4278" s="9"/>
    </row>
    <row r="4279" spans="1:13" ht="12.75">
      <c r="A4279" s="1" t="s">
        <v>13</v>
      </c>
      <c r="B4279" s="5" t="s">
        <v>151</v>
      </c>
      <c r="C4279" s="18" t="s">
        <v>135</v>
      </c>
      <c r="D4279" s="18" t="s">
        <v>28</v>
      </c>
      <c r="E4279" s="19">
        <v>27550.32</v>
      </c>
      <c r="F4279" s="19">
        <v>24251.28</v>
      </c>
      <c r="G4279" s="8"/>
      <c r="H4279" s="9"/>
      <c r="I4279" s="9"/>
      <c r="J4279" s="17">
        <f>E4279-F4279</f>
        <v>3299.040000000001</v>
      </c>
      <c r="K4279" s="9"/>
      <c r="L4279" s="9"/>
      <c r="M4279" s="9"/>
    </row>
    <row r="4280" spans="1:13" ht="12.75">
      <c r="A4280" s="1" t="s">
        <v>13</v>
      </c>
      <c r="B4280" s="5" t="s">
        <v>151</v>
      </c>
      <c r="C4280" s="5" t="s">
        <v>135</v>
      </c>
      <c r="D4280" s="5" t="s">
        <v>54</v>
      </c>
      <c r="E4280" s="16">
        <v>14067.18</v>
      </c>
      <c r="F4280" s="16">
        <v>12138.47</v>
      </c>
      <c r="G4280" s="8"/>
      <c r="H4280" s="9"/>
      <c r="I4280" s="9"/>
      <c r="J4280" s="17">
        <f>E4280-F4280</f>
        <v>1928.710000000001</v>
      </c>
      <c r="K4280" s="9"/>
      <c r="L4280" s="9"/>
      <c r="M4280" s="9"/>
    </row>
    <row r="4281" spans="1:13" ht="12.75">
      <c r="A4281" s="1" t="s">
        <v>13</v>
      </c>
      <c r="B4281" s="5" t="s">
        <v>151</v>
      </c>
      <c r="C4281" s="5" t="s">
        <v>135</v>
      </c>
      <c r="D4281" s="5" t="s">
        <v>29</v>
      </c>
      <c r="E4281" s="16">
        <v>343.74</v>
      </c>
      <c r="F4281" s="16">
        <v>299.48</v>
      </c>
      <c r="G4281" s="8"/>
      <c r="H4281" s="9"/>
      <c r="I4281" s="9"/>
      <c r="J4281" s="17">
        <f>E4281-F4281</f>
        <v>44.25999999999999</v>
      </c>
      <c r="K4281" s="9"/>
      <c r="L4281" s="9"/>
      <c r="M4281" s="9"/>
    </row>
    <row r="4282" spans="1:13" ht="12.75">
      <c r="A4282" s="1" t="s">
        <v>13</v>
      </c>
      <c r="B4282" s="5" t="s">
        <v>151</v>
      </c>
      <c r="C4282" s="5" t="s">
        <v>135</v>
      </c>
      <c r="D4282" s="5" t="s">
        <v>30</v>
      </c>
      <c r="E4282" s="16">
        <v>36500.39</v>
      </c>
      <c r="F4282" s="16">
        <v>26989.29</v>
      </c>
      <c r="G4282" s="8"/>
      <c r="H4282" s="9"/>
      <c r="I4282" s="9"/>
      <c r="J4282" s="17">
        <f>E4282-F4282</f>
        <v>9511.099999999999</v>
      </c>
      <c r="K4282" s="9">
        <f>139.52*12</f>
        <v>1674.2400000000002</v>
      </c>
      <c r="L4282" s="9"/>
      <c r="M4282" s="9"/>
    </row>
    <row r="4283" spans="1:13" ht="12.75">
      <c r="A4283" s="1" t="s">
        <v>13</v>
      </c>
      <c r="B4283" s="5" t="s">
        <v>151</v>
      </c>
      <c r="C4283" s="5" t="s">
        <v>135</v>
      </c>
      <c r="D4283" s="5" t="s">
        <v>31</v>
      </c>
      <c r="E4283" s="16">
        <v>320416.32</v>
      </c>
      <c r="F4283" s="16">
        <v>279843.38</v>
      </c>
      <c r="G4283" s="8"/>
      <c r="H4283" s="9"/>
      <c r="I4283" s="9"/>
      <c r="J4283" s="17">
        <f>E4283-F4283</f>
        <v>40572.94</v>
      </c>
      <c r="K4283" s="9"/>
      <c r="L4283" s="9"/>
      <c r="M4283" s="9"/>
    </row>
    <row r="4284" spans="1:13" ht="12.75">
      <c r="A4284" s="1" t="s">
        <v>13</v>
      </c>
      <c r="B4284" s="5" t="s">
        <v>151</v>
      </c>
      <c r="C4284" s="5" t="s">
        <v>135</v>
      </c>
      <c r="D4284" s="5" t="s">
        <v>33</v>
      </c>
      <c r="E4284" s="16">
        <v>2421.18</v>
      </c>
      <c r="F4284" s="16">
        <v>2116.38</v>
      </c>
      <c r="G4284" s="8"/>
      <c r="H4284" s="9"/>
      <c r="I4284" s="9"/>
      <c r="J4284" s="17">
        <f>E4284-F4284</f>
        <v>304.7999999999997</v>
      </c>
      <c r="K4284" s="9"/>
      <c r="L4284" s="9"/>
      <c r="M4284" s="9"/>
    </row>
    <row r="4285" spans="1:13" ht="12.75">
      <c r="A4285" s="1" t="s">
        <v>13</v>
      </c>
      <c r="B4285" s="5" t="s">
        <v>151</v>
      </c>
      <c r="C4285" s="5" t="s">
        <v>135</v>
      </c>
      <c r="D4285" s="5" t="s">
        <v>37</v>
      </c>
      <c r="E4285" s="16">
        <v>575640.72</v>
      </c>
      <c r="F4285" s="16">
        <v>489491.96</v>
      </c>
      <c r="G4285" s="8"/>
      <c r="H4285" s="9"/>
      <c r="I4285" s="9"/>
      <c r="J4285" s="17">
        <f>E4285-F4285</f>
        <v>86148.75999999995</v>
      </c>
      <c r="K4285" s="9"/>
      <c r="L4285" s="9"/>
      <c r="M4285" s="9"/>
    </row>
    <row r="4286" spans="2:13" ht="12.75">
      <c r="B4286" s="5"/>
      <c r="C4286" s="5"/>
      <c r="D4286" s="10" t="s">
        <v>38</v>
      </c>
      <c r="E4286" s="11">
        <f>E4267+E4268+E4269+E4270+E4271+E4272+E4274+E4275+E4276+E4277+E4280+E4284</f>
        <v>96092.09999999998</v>
      </c>
      <c r="F4286" s="11">
        <f>F4267+F4268+F4269+F4270+F4271+F4272+F4274+F4275+F4276+F4277+F4280+F4284</f>
        <v>83593.72</v>
      </c>
      <c r="G4286" s="8"/>
      <c r="H4286" s="9"/>
      <c r="I4286" s="9"/>
      <c r="J4286" s="17">
        <f>E4286-F4286</f>
        <v>12498.379999999976</v>
      </c>
      <c r="K4286" s="9"/>
      <c r="L4286" s="9"/>
      <c r="M4286" s="9"/>
    </row>
    <row r="4287" spans="2:13" ht="12.75">
      <c r="B4287" s="5"/>
      <c r="C4287" s="5"/>
      <c r="D4287" s="10" t="s">
        <v>51</v>
      </c>
      <c r="E4287" s="11">
        <f>E4286+E4279+E4278</f>
        <v>156577.37999999998</v>
      </c>
      <c r="F4287" s="11">
        <f>F4286+F4279+F4278</f>
        <v>136666.01</v>
      </c>
      <c r="G4287" s="8"/>
      <c r="H4287" s="9"/>
      <c r="I4287" s="9"/>
      <c r="J4287" s="17">
        <f>E4287-F4287</f>
        <v>19911.369999999966</v>
      </c>
      <c r="K4287" s="9"/>
      <c r="L4287" s="9"/>
      <c r="M4287" s="9"/>
    </row>
    <row r="4288" spans="1:13" ht="12.75">
      <c r="A4288" s="1" t="s">
        <v>13</v>
      </c>
      <c r="B4288" s="5" t="s">
        <v>151</v>
      </c>
      <c r="C4288" s="5" t="s">
        <v>136</v>
      </c>
      <c r="D4288" s="5" t="s">
        <v>16</v>
      </c>
      <c r="E4288" s="16">
        <v>5980.5</v>
      </c>
      <c r="F4288" s="16">
        <v>5759.42</v>
      </c>
      <c r="G4288" s="8"/>
      <c r="H4288" s="9"/>
      <c r="I4288" s="9"/>
      <c r="J4288" s="17">
        <f>E4288-F4288</f>
        <v>221.07999999999993</v>
      </c>
      <c r="K4288" s="9"/>
      <c r="L4288" s="9"/>
      <c r="M4288" s="9"/>
    </row>
    <row r="4289" spans="1:13" ht="12.75">
      <c r="A4289" s="1" t="s">
        <v>13</v>
      </c>
      <c r="B4289" s="5" t="s">
        <v>151</v>
      </c>
      <c r="C4289" s="5" t="s">
        <v>136</v>
      </c>
      <c r="D4289" s="5" t="s">
        <v>49</v>
      </c>
      <c r="E4289" s="16">
        <v>586.32</v>
      </c>
      <c r="F4289" s="16">
        <v>567.99</v>
      </c>
      <c r="G4289" s="8"/>
      <c r="H4289" s="9"/>
      <c r="I4289" s="9"/>
      <c r="J4289" s="17">
        <f>E4289-F4289</f>
        <v>18.33000000000004</v>
      </c>
      <c r="K4289" s="9"/>
      <c r="L4289" s="9"/>
      <c r="M4289" s="9"/>
    </row>
    <row r="4290" spans="1:13" ht="12.75">
      <c r="A4290" s="1" t="s">
        <v>13</v>
      </c>
      <c r="B4290" s="5" t="s">
        <v>151</v>
      </c>
      <c r="C4290" s="5" t="s">
        <v>136</v>
      </c>
      <c r="D4290" s="5" t="s">
        <v>50</v>
      </c>
      <c r="E4290" s="16">
        <v>821.04</v>
      </c>
      <c r="F4290" s="16">
        <v>796.62</v>
      </c>
      <c r="G4290" s="8"/>
      <c r="H4290" s="9"/>
      <c r="I4290" s="9"/>
      <c r="J4290" s="17">
        <f>E4290-F4290</f>
        <v>24.41999999999996</v>
      </c>
      <c r="K4290" s="9"/>
      <c r="L4290" s="9"/>
      <c r="M4290" s="9"/>
    </row>
    <row r="4291" spans="1:13" ht="12.75">
      <c r="A4291" s="1" t="s">
        <v>13</v>
      </c>
      <c r="B4291" s="5" t="s">
        <v>151</v>
      </c>
      <c r="C4291" s="5" t="s">
        <v>136</v>
      </c>
      <c r="D4291" s="5" t="s">
        <v>17</v>
      </c>
      <c r="E4291" s="16">
        <v>1658.4</v>
      </c>
      <c r="F4291" s="16">
        <v>1599.69</v>
      </c>
      <c r="G4291" s="8"/>
      <c r="H4291" s="9"/>
      <c r="I4291" s="9"/>
      <c r="J4291" s="17">
        <f>E4291-F4291</f>
        <v>58.710000000000036</v>
      </c>
      <c r="K4291" s="9"/>
      <c r="L4291" s="9"/>
      <c r="M4291" s="9"/>
    </row>
    <row r="4292" spans="1:13" ht="12.75">
      <c r="A4292" s="1" t="s">
        <v>13</v>
      </c>
      <c r="B4292" s="5" t="s">
        <v>151</v>
      </c>
      <c r="C4292" s="5" t="s">
        <v>136</v>
      </c>
      <c r="D4292" s="5" t="s">
        <v>18</v>
      </c>
      <c r="E4292" s="16">
        <v>1624.92</v>
      </c>
      <c r="F4292" s="16">
        <v>1573.39</v>
      </c>
      <c r="G4292" s="8"/>
      <c r="H4292" s="9"/>
      <c r="I4292" s="9"/>
      <c r="J4292" s="17">
        <f>E4292-F4292</f>
        <v>51.52999999999997</v>
      </c>
      <c r="K4292" s="9"/>
      <c r="L4292" s="9"/>
      <c r="M4292" s="9"/>
    </row>
    <row r="4293" spans="1:13" ht="12.75">
      <c r="A4293" s="1" t="s">
        <v>13</v>
      </c>
      <c r="B4293" s="5" t="s">
        <v>151</v>
      </c>
      <c r="C4293" s="5" t="s">
        <v>136</v>
      </c>
      <c r="D4293" s="5" t="s">
        <v>19</v>
      </c>
      <c r="E4293" s="16">
        <v>821.04</v>
      </c>
      <c r="F4293" s="16">
        <v>802.96</v>
      </c>
      <c r="G4293" s="8"/>
      <c r="H4293" s="9"/>
      <c r="I4293" s="9"/>
      <c r="J4293" s="17">
        <f>E4293-F4293</f>
        <v>18.079999999999927</v>
      </c>
      <c r="K4293" s="9"/>
      <c r="L4293" s="9"/>
      <c r="M4293" s="9"/>
    </row>
    <row r="4294" spans="1:13" ht="12.75">
      <c r="A4294" s="1" t="s">
        <v>13</v>
      </c>
      <c r="B4294" s="5" t="s">
        <v>151</v>
      </c>
      <c r="C4294" s="5" t="s">
        <v>136</v>
      </c>
      <c r="D4294" s="5" t="s">
        <v>21</v>
      </c>
      <c r="E4294" s="16">
        <v>13818.6</v>
      </c>
      <c r="F4294" s="16">
        <v>12908.7</v>
      </c>
      <c r="G4294" s="8"/>
      <c r="H4294" s="9"/>
      <c r="I4294" s="9"/>
      <c r="J4294" s="17">
        <f>E4294-F4294</f>
        <v>909.8999999999996</v>
      </c>
      <c r="K4294" s="9">
        <f>K4303</f>
        <v>380.04</v>
      </c>
      <c r="L4294" s="9"/>
      <c r="M4294" s="9"/>
    </row>
    <row r="4295" spans="1:13" ht="12.75">
      <c r="A4295" s="1" t="s">
        <v>13</v>
      </c>
      <c r="B4295" s="5" t="s">
        <v>151</v>
      </c>
      <c r="C4295" s="5" t="s">
        <v>136</v>
      </c>
      <c r="D4295" s="5" t="s">
        <v>22</v>
      </c>
      <c r="E4295" s="16">
        <v>820.8</v>
      </c>
      <c r="F4295" s="16">
        <v>783.76</v>
      </c>
      <c r="G4295" s="8"/>
      <c r="H4295" s="9"/>
      <c r="I4295" s="9"/>
      <c r="J4295" s="17">
        <f>E4295-F4295</f>
        <v>37.039999999999964</v>
      </c>
      <c r="K4295" s="9"/>
      <c r="L4295" s="9"/>
      <c r="M4295" s="9"/>
    </row>
    <row r="4296" spans="1:13" ht="12.75">
      <c r="A4296" s="1" t="s">
        <v>13</v>
      </c>
      <c r="B4296" s="5" t="s">
        <v>151</v>
      </c>
      <c r="C4296" s="5" t="s">
        <v>136</v>
      </c>
      <c r="D4296" s="5" t="s">
        <v>23</v>
      </c>
      <c r="E4296" s="16">
        <v>3719.04</v>
      </c>
      <c r="F4296" s="16">
        <v>3584.92</v>
      </c>
      <c r="G4296" s="8"/>
      <c r="H4296" s="9"/>
      <c r="I4296" s="9"/>
      <c r="J4296" s="17">
        <f>E4296-F4296</f>
        <v>134.1199999999999</v>
      </c>
      <c r="K4296" s="9"/>
      <c r="L4296" s="9"/>
      <c r="M4296" s="9"/>
    </row>
    <row r="4297" spans="1:13" ht="12.75">
      <c r="A4297" s="1" t="s">
        <v>13</v>
      </c>
      <c r="B4297" s="5" t="s">
        <v>151</v>
      </c>
      <c r="C4297" s="5" t="s">
        <v>136</v>
      </c>
      <c r="D4297" s="5" t="s">
        <v>24</v>
      </c>
      <c r="E4297" s="16">
        <v>16.8</v>
      </c>
      <c r="F4297" s="16">
        <v>19.54</v>
      </c>
      <c r="G4297" s="8"/>
      <c r="H4297" s="9"/>
      <c r="I4297" s="9"/>
      <c r="J4297" s="17">
        <f>E4297-F4297</f>
        <v>-2.7399999999999984</v>
      </c>
      <c r="K4297" s="9"/>
      <c r="L4297" s="9"/>
      <c r="M4297" s="9"/>
    </row>
    <row r="4298" spans="1:13" ht="12.75">
      <c r="A4298" s="1" t="s">
        <v>13</v>
      </c>
      <c r="B4298" s="5" t="s">
        <v>151</v>
      </c>
      <c r="C4298" s="5" t="s">
        <v>136</v>
      </c>
      <c r="D4298" s="5" t="s">
        <v>25</v>
      </c>
      <c r="E4298" s="16">
        <v>15897.72</v>
      </c>
      <c r="F4298" s="16">
        <v>15318.89</v>
      </c>
      <c r="G4298" s="8"/>
      <c r="H4298" s="9"/>
      <c r="I4298" s="9"/>
      <c r="J4298" s="17">
        <f>E4298-F4298</f>
        <v>578.8299999999999</v>
      </c>
      <c r="K4298" s="9"/>
      <c r="L4298" s="9"/>
      <c r="M4298" s="9"/>
    </row>
    <row r="4299" spans="1:13" ht="12.75">
      <c r="A4299" s="1" t="s">
        <v>13</v>
      </c>
      <c r="B4299" s="5" t="s">
        <v>151</v>
      </c>
      <c r="C4299" s="5" t="s">
        <v>136</v>
      </c>
      <c r="D4299" s="10" t="s">
        <v>26</v>
      </c>
      <c r="E4299" s="11">
        <v>10587.36</v>
      </c>
      <c r="F4299" s="11">
        <v>10256.53</v>
      </c>
      <c r="G4299" s="8">
        <v>2400</v>
      </c>
      <c r="H4299" s="9"/>
      <c r="I4299" s="9"/>
      <c r="J4299" s="17">
        <f>E4299-F4299</f>
        <v>330.8299999999999</v>
      </c>
      <c r="K4299" s="9"/>
      <c r="L4299" s="9"/>
      <c r="M4299" s="9"/>
    </row>
    <row r="4300" spans="1:13" ht="12.75">
      <c r="A4300" s="1" t="s">
        <v>13</v>
      </c>
      <c r="B4300" s="5" t="s">
        <v>151</v>
      </c>
      <c r="C4300" s="18" t="s">
        <v>136</v>
      </c>
      <c r="D4300" s="18" t="s">
        <v>28</v>
      </c>
      <c r="E4300" s="19">
        <v>11056.32</v>
      </c>
      <c r="F4300" s="19">
        <v>10770.29</v>
      </c>
      <c r="G4300" s="8"/>
      <c r="H4300" s="9"/>
      <c r="I4300" s="9"/>
      <c r="J4300" s="17">
        <f>E4300-F4300</f>
        <v>286.02999999999884</v>
      </c>
      <c r="K4300" s="9"/>
      <c r="L4300" s="9"/>
      <c r="M4300" s="9"/>
    </row>
    <row r="4301" spans="1:13" ht="12.75">
      <c r="A4301" s="1" t="s">
        <v>13</v>
      </c>
      <c r="B4301" s="5" t="s">
        <v>151</v>
      </c>
      <c r="C4301" s="5" t="s">
        <v>136</v>
      </c>
      <c r="D4301" s="5" t="s">
        <v>54</v>
      </c>
      <c r="E4301" s="16">
        <v>5645.52</v>
      </c>
      <c r="F4301" s="16">
        <v>5395.12</v>
      </c>
      <c r="G4301" s="8"/>
      <c r="H4301" s="9"/>
      <c r="I4301" s="9"/>
      <c r="J4301" s="17">
        <f>E4301-F4301</f>
        <v>250.40000000000055</v>
      </c>
      <c r="K4301" s="9"/>
      <c r="L4301" s="9"/>
      <c r="M4301" s="9"/>
    </row>
    <row r="4302" spans="1:13" ht="12.75">
      <c r="A4302" s="1" t="s">
        <v>13</v>
      </c>
      <c r="B4302" s="5" t="s">
        <v>151</v>
      </c>
      <c r="C4302" s="5" t="s">
        <v>136</v>
      </c>
      <c r="D4302" s="5" t="s">
        <v>29</v>
      </c>
      <c r="E4302" s="16">
        <v>132.3</v>
      </c>
      <c r="F4302" s="16">
        <v>127.6</v>
      </c>
      <c r="G4302" s="8"/>
      <c r="H4302" s="9"/>
      <c r="I4302" s="9"/>
      <c r="J4302" s="17">
        <f>E4302-F4302</f>
        <v>4.700000000000017</v>
      </c>
      <c r="K4302" s="9"/>
      <c r="L4302" s="9"/>
      <c r="M4302" s="9"/>
    </row>
    <row r="4303" spans="1:13" ht="12.75">
      <c r="A4303" s="1" t="s">
        <v>13</v>
      </c>
      <c r="B4303" s="5" t="s">
        <v>151</v>
      </c>
      <c r="C4303" s="5" t="s">
        <v>136</v>
      </c>
      <c r="D4303" s="5" t="s">
        <v>30</v>
      </c>
      <c r="E4303" s="16">
        <v>8161.28</v>
      </c>
      <c r="F4303" s="16">
        <v>7624.69</v>
      </c>
      <c r="G4303" s="8"/>
      <c r="H4303" s="9"/>
      <c r="I4303" s="9"/>
      <c r="J4303" s="17">
        <f>E4303-F4303</f>
        <v>536.5900000000001</v>
      </c>
      <c r="K4303" s="9">
        <f>31.67*12</f>
        <v>380.04</v>
      </c>
      <c r="L4303" s="9"/>
      <c r="M4303" s="9"/>
    </row>
    <row r="4304" spans="1:13" ht="12.75">
      <c r="A4304" s="1" t="s">
        <v>13</v>
      </c>
      <c r="B4304" s="5" t="s">
        <v>151</v>
      </c>
      <c r="C4304" s="5" t="s">
        <v>136</v>
      </c>
      <c r="D4304" s="5" t="s">
        <v>31</v>
      </c>
      <c r="E4304" s="16">
        <v>128588.34</v>
      </c>
      <c r="F4304" s="16">
        <v>124319.71</v>
      </c>
      <c r="G4304" s="8"/>
      <c r="H4304" s="9"/>
      <c r="I4304" s="9"/>
      <c r="J4304" s="17">
        <f>E4304-F4304</f>
        <v>4268.62999999999</v>
      </c>
      <c r="K4304" s="9"/>
      <c r="L4304" s="9"/>
      <c r="M4304" s="9"/>
    </row>
    <row r="4305" spans="1:13" ht="12.75">
      <c r="A4305" s="1" t="s">
        <v>13</v>
      </c>
      <c r="B4305" s="5" t="s">
        <v>151</v>
      </c>
      <c r="C4305" s="5" t="s">
        <v>136</v>
      </c>
      <c r="D4305" s="5" t="s">
        <v>33</v>
      </c>
      <c r="E4305" s="16">
        <v>971.64</v>
      </c>
      <c r="F4305" s="16">
        <v>940.18</v>
      </c>
      <c r="G4305" s="8"/>
      <c r="H4305" s="9"/>
      <c r="I4305" s="9"/>
      <c r="J4305" s="17">
        <f>E4305-F4305</f>
        <v>31.460000000000036</v>
      </c>
      <c r="K4305" s="9"/>
      <c r="L4305" s="9"/>
      <c r="M4305" s="9"/>
    </row>
    <row r="4306" spans="1:13" ht="12.75">
      <c r="A4306" s="1" t="s">
        <v>13</v>
      </c>
      <c r="B4306" s="5" t="s">
        <v>151</v>
      </c>
      <c r="C4306" s="5" t="s">
        <v>136</v>
      </c>
      <c r="D4306" s="5" t="s">
        <v>37</v>
      </c>
      <c r="E4306" s="16">
        <v>210907.94</v>
      </c>
      <c r="F4306" s="16">
        <v>203150</v>
      </c>
      <c r="G4306" s="8"/>
      <c r="H4306" s="9"/>
      <c r="I4306" s="9"/>
      <c r="J4306" s="17">
        <f>E4306-F4306</f>
        <v>7757.940000000002</v>
      </c>
      <c r="K4306" s="9"/>
      <c r="L4306" s="9"/>
      <c r="M4306" s="9"/>
    </row>
    <row r="4307" spans="2:13" ht="12.75">
      <c r="B4307" s="5"/>
      <c r="C4307" s="5"/>
      <c r="D4307" s="10" t="s">
        <v>38</v>
      </c>
      <c r="E4307" s="11">
        <f>E4288+E4289+E4290+E4291+E4292+E4293+E4295+E4296+E4297+E4298+E4301+E4305</f>
        <v>38563.740000000005</v>
      </c>
      <c r="F4307" s="11">
        <f>F4288+F4289+F4290+F4291+F4292+F4293+F4295+F4296+F4297+F4298+F4301+F4305</f>
        <v>37142.48</v>
      </c>
      <c r="G4307" s="8"/>
      <c r="H4307" s="9"/>
      <c r="I4307" s="9"/>
      <c r="J4307" s="17">
        <f>E4307-F4307</f>
        <v>1421.260000000002</v>
      </c>
      <c r="K4307" s="9"/>
      <c r="L4307" s="9"/>
      <c r="M4307" s="9"/>
    </row>
    <row r="4308" spans="2:13" ht="12.75">
      <c r="B4308" s="5"/>
      <c r="C4308" s="5"/>
      <c r="D4308" s="10" t="s">
        <v>51</v>
      </c>
      <c r="E4308" s="11">
        <f>E4307+E4300+E4299</f>
        <v>60207.420000000006</v>
      </c>
      <c r="F4308" s="11">
        <f>F4307+F4300+F4299</f>
        <v>58169.3</v>
      </c>
      <c r="G4308" s="8"/>
      <c r="H4308" s="9"/>
      <c r="I4308" s="9"/>
      <c r="J4308" s="17">
        <f>E4308-F4308</f>
        <v>2038.1200000000026</v>
      </c>
      <c r="K4308" s="9"/>
      <c r="L4308" s="9"/>
      <c r="M4308" s="9"/>
    </row>
    <row r="4309" spans="1:13" ht="12.75">
      <c r="A4309" s="1" t="s">
        <v>13</v>
      </c>
      <c r="B4309" s="5" t="s">
        <v>152</v>
      </c>
      <c r="C4309" s="5" t="s">
        <v>122</v>
      </c>
      <c r="D4309" s="5" t="s">
        <v>16</v>
      </c>
      <c r="E4309" s="16">
        <v>2983.8</v>
      </c>
      <c r="F4309" s="16">
        <v>3126.32</v>
      </c>
      <c r="G4309" s="8"/>
      <c r="H4309" s="9"/>
      <c r="I4309" s="9"/>
      <c r="J4309" s="17">
        <f>E4309-F4309</f>
        <v>-142.51999999999998</v>
      </c>
      <c r="K4309" s="9"/>
      <c r="L4309" s="9"/>
      <c r="M4309" s="9"/>
    </row>
    <row r="4310" spans="1:13" ht="12.75">
      <c r="A4310" s="1" t="s">
        <v>13</v>
      </c>
      <c r="B4310" s="5" t="s">
        <v>152</v>
      </c>
      <c r="C4310" s="5" t="s">
        <v>122</v>
      </c>
      <c r="D4310" s="5" t="s">
        <v>49</v>
      </c>
      <c r="E4310" s="16">
        <v>292.5</v>
      </c>
      <c r="F4310" s="16">
        <v>309.34</v>
      </c>
      <c r="G4310" s="8"/>
      <c r="H4310" s="9"/>
      <c r="I4310" s="9"/>
      <c r="J4310" s="17">
        <f>E4310-F4310</f>
        <v>-16.839999999999975</v>
      </c>
      <c r="K4310" s="9"/>
      <c r="L4310" s="9"/>
      <c r="M4310" s="9"/>
    </row>
    <row r="4311" spans="1:13" ht="12.75">
      <c r="A4311" s="1" t="s">
        <v>13</v>
      </c>
      <c r="B4311" s="5" t="s">
        <v>152</v>
      </c>
      <c r="C4311" s="5" t="s">
        <v>122</v>
      </c>
      <c r="D4311" s="5" t="s">
        <v>50</v>
      </c>
      <c r="E4311" s="16">
        <v>409.62</v>
      </c>
      <c r="F4311" s="16">
        <v>434.23</v>
      </c>
      <c r="G4311" s="8"/>
      <c r="H4311" s="9"/>
      <c r="I4311" s="9"/>
      <c r="J4311" s="17">
        <f>E4311-F4311</f>
        <v>-24.610000000000014</v>
      </c>
      <c r="K4311" s="9"/>
      <c r="L4311" s="9"/>
      <c r="M4311" s="9"/>
    </row>
    <row r="4312" spans="1:13" ht="12.75">
      <c r="A4312" s="1" t="s">
        <v>13</v>
      </c>
      <c r="B4312" s="5" t="s">
        <v>152</v>
      </c>
      <c r="C4312" s="5" t="s">
        <v>122</v>
      </c>
      <c r="D4312" s="5" t="s">
        <v>18</v>
      </c>
      <c r="E4312" s="16">
        <v>810.72</v>
      </c>
      <c r="F4312" s="16">
        <v>856.75</v>
      </c>
      <c r="G4312" s="8"/>
      <c r="H4312" s="9"/>
      <c r="I4312" s="9"/>
      <c r="J4312" s="17">
        <f>E4312-F4312</f>
        <v>-46.02999999999997</v>
      </c>
      <c r="K4312" s="9"/>
      <c r="L4312" s="9"/>
      <c r="M4312" s="9"/>
    </row>
    <row r="4313" spans="1:13" ht="12.75">
      <c r="A4313" s="1" t="s">
        <v>13</v>
      </c>
      <c r="B4313" s="5" t="s">
        <v>152</v>
      </c>
      <c r="C4313" s="5" t="s">
        <v>122</v>
      </c>
      <c r="D4313" s="5" t="s">
        <v>19</v>
      </c>
      <c r="E4313" s="16">
        <v>409.62</v>
      </c>
      <c r="F4313" s="16">
        <v>439.71</v>
      </c>
      <c r="G4313" s="8"/>
      <c r="H4313" s="9"/>
      <c r="I4313" s="9"/>
      <c r="J4313" s="17">
        <f>E4313-F4313</f>
        <v>-30.089999999999975</v>
      </c>
      <c r="K4313" s="9"/>
      <c r="L4313" s="9"/>
      <c r="M4313" s="9"/>
    </row>
    <row r="4314" spans="1:13" ht="12.75">
      <c r="A4314" s="1" t="s">
        <v>13</v>
      </c>
      <c r="B4314" s="5" t="s">
        <v>152</v>
      </c>
      <c r="C4314" s="5" t="s">
        <v>122</v>
      </c>
      <c r="D4314" s="5" t="s">
        <v>21</v>
      </c>
      <c r="E4314" s="16">
        <v>860.73</v>
      </c>
      <c r="F4314" s="16">
        <v>244.92</v>
      </c>
      <c r="G4314" s="8"/>
      <c r="H4314" s="9"/>
      <c r="I4314" s="9"/>
      <c r="J4314" s="17">
        <f>E4314-F4314</f>
        <v>615.8100000000001</v>
      </c>
      <c r="K4314" s="9">
        <f>K4321</f>
        <v>24</v>
      </c>
      <c r="L4314" s="9"/>
      <c r="M4314" s="9"/>
    </row>
    <row r="4315" spans="1:13" ht="12.75">
      <c r="A4315" s="1" t="s">
        <v>13</v>
      </c>
      <c r="B4315" s="5" t="s">
        <v>152</v>
      </c>
      <c r="C4315" s="5" t="s">
        <v>122</v>
      </c>
      <c r="D4315" s="5" t="s">
        <v>22</v>
      </c>
      <c r="E4315" s="16">
        <v>409.56</v>
      </c>
      <c r="F4315" s="16">
        <v>423.43</v>
      </c>
      <c r="G4315" s="8"/>
      <c r="H4315" s="9"/>
      <c r="I4315" s="9"/>
      <c r="J4315" s="17">
        <f>E4315-F4315</f>
        <v>-13.870000000000005</v>
      </c>
      <c r="K4315" s="9"/>
      <c r="L4315" s="9"/>
      <c r="M4315" s="9"/>
    </row>
    <row r="4316" spans="1:13" ht="12.75">
      <c r="A4316" s="1" t="s">
        <v>13</v>
      </c>
      <c r="B4316" s="5" t="s">
        <v>152</v>
      </c>
      <c r="C4316" s="5" t="s">
        <v>122</v>
      </c>
      <c r="D4316" s="5" t="s">
        <v>24</v>
      </c>
      <c r="E4316" s="16">
        <v>8.34</v>
      </c>
      <c r="F4316" s="16">
        <v>11.58</v>
      </c>
      <c r="G4316" s="8"/>
      <c r="H4316" s="9"/>
      <c r="I4316" s="9"/>
      <c r="J4316" s="17">
        <f>E4316-F4316</f>
        <v>-3.24</v>
      </c>
      <c r="K4316" s="9"/>
      <c r="L4316" s="9"/>
      <c r="M4316" s="9"/>
    </row>
    <row r="4317" spans="1:13" ht="12.75">
      <c r="A4317" s="1" t="s">
        <v>13</v>
      </c>
      <c r="B4317" s="5" t="s">
        <v>152</v>
      </c>
      <c r="C4317" s="5" t="s">
        <v>122</v>
      </c>
      <c r="D4317" s="5" t="s">
        <v>25</v>
      </c>
      <c r="E4317" s="16">
        <v>7931.7</v>
      </c>
      <c r="F4317" s="16">
        <v>8318.23</v>
      </c>
      <c r="G4317" s="8"/>
      <c r="H4317" s="9"/>
      <c r="I4317" s="9"/>
      <c r="J4317" s="17">
        <f>E4317-F4317</f>
        <v>-386.52999999999975</v>
      </c>
      <c r="K4317" s="9"/>
      <c r="L4317" s="9"/>
      <c r="M4317" s="9"/>
    </row>
    <row r="4318" spans="1:13" ht="12.75">
      <c r="A4318" s="1" t="s">
        <v>13</v>
      </c>
      <c r="B4318" s="5" t="s">
        <v>152</v>
      </c>
      <c r="C4318" s="5" t="s">
        <v>122</v>
      </c>
      <c r="D4318" s="10" t="s">
        <v>26</v>
      </c>
      <c r="E4318" s="11">
        <v>0</v>
      </c>
      <c r="F4318" s="11">
        <v>0</v>
      </c>
      <c r="G4318" s="8">
        <v>0</v>
      </c>
      <c r="H4318" s="9"/>
      <c r="I4318" s="9"/>
      <c r="J4318" s="17">
        <f>E4318-F4318</f>
        <v>0</v>
      </c>
      <c r="K4318" s="9"/>
      <c r="L4318" s="9"/>
      <c r="M4318" s="9"/>
    </row>
    <row r="4319" spans="1:13" ht="12.75">
      <c r="A4319" s="1" t="s">
        <v>13</v>
      </c>
      <c r="B4319" s="5" t="s">
        <v>152</v>
      </c>
      <c r="C4319" s="18" t="s">
        <v>122</v>
      </c>
      <c r="D4319" s="18" t="s">
        <v>28</v>
      </c>
      <c r="E4319" s="19">
        <v>3995.1</v>
      </c>
      <c r="F4319" s="19">
        <v>4256.45</v>
      </c>
      <c r="G4319" s="8"/>
      <c r="H4319" s="9"/>
      <c r="I4319" s="9"/>
      <c r="J4319" s="17">
        <f>E4319-F4319</f>
        <v>-261.3499999999999</v>
      </c>
      <c r="K4319" s="9"/>
      <c r="L4319" s="9"/>
      <c r="M4319" s="9"/>
    </row>
    <row r="4320" spans="1:13" ht="12.75">
      <c r="A4320" s="1" t="s">
        <v>13</v>
      </c>
      <c r="B4320" s="5" t="s">
        <v>152</v>
      </c>
      <c r="C4320" s="5" t="s">
        <v>122</v>
      </c>
      <c r="D4320" s="5" t="s">
        <v>54</v>
      </c>
      <c r="E4320" s="16">
        <v>2816.76</v>
      </c>
      <c r="F4320" s="16">
        <v>2915.74</v>
      </c>
      <c r="G4320" s="8"/>
      <c r="H4320" s="9"/>
      <c r="I4320" s="9"/>
      <c r="J4320" s="17">
        <f>E4320-F4320</f>
        <v>-98.97999999999956</v>
      </c>
      <c r="K4320" s="9"/>
      <c r="L4320" s="9"/>
      <c r="M4320" s="9"/>
    </row>
    <row r="4321" spans="1:13" ht="12.75">
      <c r="A4321" s="1" t="s">
        <v>13</v>
      </c>
      <c r="B4321" s="5" t="s">
        <v>152</v>
      </c>
      <c r="C4321" s="5" t="s">
        <v>122</v>
      </c>
      <c r="D4321" s="5" t="s">
        <v>30</v>
      </c>
      <c r="E4321" s="16">
        <v>508.21</v>
      </c>
      <c r="F4321" s="16">
        <v>144.6</v>
      </c>
      <c r="G4321" s="8"/>
      <c r="H4321" s="9"/>
      <c r="I4321" s="9"/>
      <c r="J4321" s="17">
        <f>E4321-F4321</f>
        <v>363.61</v>
      </c>
      <c r="K4321" s="9">
        <f>2*12</f>
        <v>24</v>
      </c>
      <c r="L4321" s="9"/>
      <c r="M4321" s="9"/>
    </row>
    <row r="4322" spans="1:13" ht="12.75">
      <c r="A4322" s="1" t="s">
        <v>13</v>
      </c>
      <c r="B4322" s="5" t="s">
        <v>152</v>
      </c>
      <c r="C4322" s="5" t="s">
        <v>122</v>
      </c>
      <c r="D4322" s="5" t="s">
        <v>33</v>
      </c>
      <c r="E4322" s="16">
        <v>484.74</v>
      </c>
      <c r="F4322" s="16">
        <v>511.69</v>
      </c>
      <c r="G4322" s="8"/>
      <c r="H4322" s="9"/>
      <c r="I4322" s="9"/>
      <c r="J4322" s="17">
        <f>E4322-F4322</f>
        <v>-26.94999999999999</v>
      </c>
      <c r="K4322" s="9"/>
      <c r="L4322" s="9"/>
      <c r="M4322" s="9"/>
    </row>
    <row r="4323" spans="1:13" ht="12.75">
      <c r="A4323" s="1" t="s">
        <v>13</v>
      </c>
      <c r="B4323" s="5" t="s">
        <v>152</v>
      </c>
      <c r="C4323" s="5" t="s">
        <v>122</v>
      </c>
      <c r="D4323" s="5" t="s">
        <v>37</v>
      </c>
      <c r="E4323" s="16">
        <v>21921.4</v>
      </c>
      <c r="F4323" s="16">
        <v>21992.99</v>
      </c>
      <c r="G4323" s="8"/>
      <c r="H4323" s="9"/>
      <c r="I4323" s="9"/>
      <c r="J4323" s="17">
        <f>E4323-F4323</f>
        <v>-71.59000000000015</v>
      </c>
      <c r="K4323" s="9"/>
      <c r="L4323" s="9"/>
      <c r="M4323" s="9"/>
    </row>
    <row r="4324" spans="2:13" ht="12.75">
      <c r="B4324" s="5"/>
      <c r="C4324" s="5"/>
      <c r="D4324" s="10" t="s">
        <v>38</v>
      </c>
      <c r="E4324" s="11">
        <f>E4309+E4310+E4311+E4312+E4313+E4315+E4316+E4317+E4320+E4322</f>
        <v>16557.36</v>
      </c>
      <c r="F4324" s="11">
        <f>F4309+F4310+F4311+F4312+F4313+F4315+F4316+F4317+F4320+F4322</f>
        <v>17347.02</v>
      </c>
      <c r="G4324" s="8"/>
      <c r="H4324" s="9"/>
      <c r="I4324" s="9"/>
      <c r="J4324" s="17">
        <f>E4324-F4324</f>
        <v>-789.6599999999999</v>
      </c>
      <c r="K4324" s="9"/>
      <c r="L4324" s="9"/>
      <c r="M4324" s="9"/>
    </row>
    <row r="4325" spans="2:13" ht="12.75">
      <c r="B4325" s="5"/>
      <c r="C4325" s="5"/>
      <c r="D4325" s="10" t="s">
        <v>51</v>
      </c>
      <c r="E4325" s="11">
        <f>E4324+E4319+E4318</f>
        <v>20552.46</v>
      </c>
      <c r="F4325" s="11">
        <f>F4324+F4319+F4318</f>
        <v>21603.47</v>
      </c>
      <c r="G4325" s="8"/>
      <c r="H4325" s="9"/>
      <c r="I4325" s="9"/>
      <c r="J4325" s="17">
        <f>E4325-F4325</f>
        <v>-1051.010000000002</v>
      </c>
      <c r="K4325" s="9"/>
      <c r="L4325" s="9"/>
      <c r="M4325" s="9"/>
    </row>
    <row r="4326" spans="1:13" ht="12.75">
      <c r="A4326" s="1" t="s">
        <v>13</v>
      </c>
      <c r="B4326" s="5" t="s">
        <v>152</v>
      </c>
      <c r="C4326" s="5" t="s">
        <v>15</v>
      </c>
      <c r="D4326" s="5" t="s">
        <v>16</v>
      </c>
      <c r="E4326" s="16">
        <v>19310.22</v>
      </c>
      <c r="F4326" s="16">
        <v>13320.93</v>
      </c>
      <c r="G4326" s="8"/>
      <c r="H4326" s="9"/>
      <c r="I4326" s="9"/>
      <c r="J4326" s="17">
        <f>E4326-F4326</f>
        <v>5989.290000000001</v>
      </c>
      <c r="K4326" s="9"/>
      <c r="L4326" s="9"/>
      <c r="M4326" s="9"/>
    </row>
    <row r="4327" spans="1:13" ht="12.75">
      <c r="A4327" s="1" t="s">
        <v>13</v>
      </c>
      <c r="B4327" s="5" t="s">
        <v>152</v>
      </c>
      <c r="C4327" s="5" t="s">
        <v>15</v>
      </c>
      <c r="D4327" s="5" t="s">
        <v>49</v>
      </c>
      <c r="E4327" s="16">
        <v>1893.24</v>
      </c>
      <c r="F4327" s="16">
        <v>1319.88</v>
      </c>
      <c r="G4327" s="8"/>
      <c r="H4327" s="9"/>
      <c r="I4327" s="9"/>
      <c r="J4327" s="17">
        <f>E4327-F4327</f>
        <v>573.3599999999999</v>
      </c>
      <c r="K4327" s="9"/>
      <c r="L4327" s="9"/>
      <c r="M4327" s="9"/>
    </row>
    <row r="4328" spans="1:13" ht="12.75">
      <c r="A4328" s="1" t="s">
        <v>13</v>
      </c>
      <c r="B4328" s="5" t="s">
        <v>152</v>
      </c>
      <c r="C4328" s="5" t="s">
        <v>15</v>
      </c>
      <c r="D4328" s="5" t="s">
        <v>50</v>
      </c>
      <c r="E4328" s="16">
        <v>2650.5</v>
      </c>
      <c r="F4328" s="16">
        <v>1853.01</v>
      </c>
      <c r="G4328" s="8"/>
      <c r="H4328" s="9"/>
      <c r="I4328" s="9"/>
      <c r="J4328" s="17">
        <f>E4328-F4328</f>
        <v>797.49</v>
      </c>
      <c r="K4328" s="9"/>
      <c r="L4328" s="9"/>
      <c r="M4328" s="9"/>
    </row>
    <row r="4329" spans="1:13" ht="12.75">
      <c r="A4329" s="1" t="s">
        <v>13</v>
      </c>
      <c r="B4329" s="5" t="s">
        <v>152</v>
      </c>
      <c r="C4329" s="5" t="s">
        <v>15</v>
      </c>
      <c r="D4329" s="5" t="s">
        <v>17</v>
      </c>
      <c r="E4329" s="16">
        <v>5354.88</v>
      </c>
      <c r="F4329" s="16">
        <v>3704.75</v>
      </c>
      <c r="G4329" s="8"/>
      <c r="H4329" s="9"/>
      <c r="I4329" s="9"/>
      <c r="J4329" s="17">
        <f>E4329-F4329</f>
        <v>1650.13</v>
      </c>
      <c r="K4329" s="9"/>
      <c r="L4329" s="9"/>
      <c r="M4329" s="9"/>
    </row>
    <row r="4330" spans="1:13" ht="12.75">
      <c r="A4330" s="1" t="s">
        <v>13</v>
      </c>
      <c r="B4330" s="5" t="s">
        <v>152</v>
      </c>
      <c r="C4330" s="5" t="s">
        <v>15</v>
      </c>
      <c r="D4330" s="5" t="s">
        <v>18</v>
      </c>
      <c r="E4330" s="16">
        <v>5030.58</v>
      </c>
      <c r="F4330" s="16">
        <v>3502.62</v>
      </c>
      <c r="G4330" s="8"/>
      <c r="H4330" s="9"/>
      <c r="I4330" s="9"/>
      <c r="J4330" s="17">
        <f>E4330-F4330</f>
        <v>1527.96</v>
      </c>
      <c r="K4330" s="9"/>
      <c r="L4330" s="9"/>
      <c r="M4330" s="9"/>
    </row>
    <row r="4331" spans="1:13" ht="12.75">
      <c r="A4331" s="1" t="s">
        <v>13</v>
      </c>
      <c r="B4331" s="5" t="s">
        <v>152</v>
      </c>
      <c r="C4331" s="5" t="s">
        <v>15</v>
      </c>
      <c r="D4331" s="5" t="s">
        <v>19</v>
      </c>
      <c r="E4331" s="16">
        <v>2650.5</v>
      </c>
      <c r="F4331" s="16">
        <v>1879.2</v>
      </c>
      <c r="G4331" s="8"/>
      <c r="H4331" s="9"/>
      <c r="I4331" s="9"/>
      <c r="J4331" s="17">
        <f>E4331-F4331</f>
        <v>771.3</v>
      </c>
      <c r="K4331" s="9"/>
      <c r="L4331" s="9"/>
      <c r="M4331" s="9"/>
    </row>
    <row r="4332" spans="1:13" ht="12.75">
      <c r="A4332" s="1" t="s">
        <v>13</v>
      </c>
      <c r="B4332" s="5" t="s">
        <v>152</v>
      </c>
      <c r="C4332" s="5" t="s">
        <v>15</v>
      </c>
      <c r="D4332" s="5" t="s">
        <v>22</v>
      </c>
      <c r="E4332" s="16">
        <v>2650.38</v>
      </c>
      <c r="F4332" s="16">
        <v>1800.59</v>
      </c>
      <c r="G4332" s="8"/>
      <c r="H4332" s="9"/>
      <c r="I4332" s="9"/>
      <c r="J4332" s="17">
        <f>E4332-F4332</f>
        <v>849.7900000000002</v>
      </c>
      <c r="K4332" s="9"/>
      <c r="L4332" s="9"/>
      <c r="M4332" s="9"/>
    </row>
    <row r="4333" spans="1:13" ht="12.75">
      <c r="A4333" s="1" t="s">
        <v>13</v>
      </c>
      <c r="B4333" s="5" t="s">
        <v>152</v>
      </c>
      <c r="C4333" s="5" t="s">
        <v>15</v>
      </c>
      <c r="D4333" s="5" t="s">
        <v>69</v>
      </c>
      <c r="E4333" s="16">
        <v>55557.89</v>
      </c>
      <c r="F4333" s="16">
        <v>24796.11</v>
      </c>
      <c r="G4333" s="8"/>
      <c r="H4333" s="9"/>
      <c r="I4333" s="9"/>
      <c r="J4333" s="17">
        <f>E4333-F4333</f>
        <v>30761.78</v>
      </c>
      <c r="K4333" s="9">
        <f>K4341</f>
        <v>1478.6399999999999</v>
      </c>
      <c r="L4333" s="9"/>
      <c r="M4333" s="9"/>
    </row>
    <row r="4334" spans="1:13" ht="12.75">
      <c r="A4334" s="1" t="s">
        <v>13</v>
      </c>
      <c r="B4334" s="5" t="s">
        <v>152</v>
      </c>
      <c r="C4334" s="5" t="s">
        <v>15</v>
      </c>
      <c r="D4334" s="5" t="s">
        <v>126</v>
      </c>
      <c r="E4334" s="16">
        <v>0</v>
      </c>
      <c r="F4334" s="16">
        <v>4886.06</v>
      </c>
      <c r="G4334" s="8"/>
      <c r="H4334" s="9"/>
      <c r="I4334" s="9"/>
      <c r="J4334" s="17">
        <f>E4334-F4334</f>
        <v>-4886.06</v>
      </c>
      <c r="K4334" s="9"/>
      <c r="L4334" s="9"/>
      <c r="M4334" s="9"/>
    </row>
    <row r="4335" spans="1:13" ht="12.75">
      <c r="A4335" s="1" t="s">
        <v>13</v>
      </c>
      <c r="B4335" s="5" t="s">
        <v>152</v>
      </c>
      <c r="C4335" s="5" t="s">
        <v>15</v>
      </c>
      <c r="D4335" s="5" t="s">
        <v>24</v>
      </c>
      <c r="E4335" s="16">
        <v>54.24</v>
      </c>
      <c r="F4335" s="16">
        <v>51.25</v>
      </c>
      <c r="G4335" s="8"/>
      <c r="H4335" s="9"/>
      <c r="I4335" s="9"/>
      <c r="J4335" s="17">
        <f>E4335-F4335</f>
        <v>2.990000000000002</v>
      </c>
      <c r="K4335" s="9"/>
      <c r="L4335" s="9"/>
      <c r="M4335" s="9"/>
    </row>
    <row r="4336" spans="1:13" ht="12.75">
      <c r="A4336" s="1" t="s">
        <v>13</v>
      </c>
      <c r="B4336" s="5" t="s">
        <v>152</v>
      </c>
      <c r="C4336" s="5" t="s">
        <v>15</v>
      </c>
      <c r="D4336" s="5" t="s">
        <v>25</v>
      </c>
      <c r="E4336" s="16">
        <v>51331.62</v>
      </c>
      <c r="F4336" s="16">
        <v>35447.3</v>
      </c>
      <c r="G4336" s="8"/>
      <c r="H4336" s="9"/>
      <c r="I4336" s="9"/>
      <c r="J4336" s="17">
        <f>E4336-F4336</f>
        <v>15884.32</v>
      </c>
      <c r="K4336" s="9"/>
      <c r="L4336" s="9"/>
      <c r="M4336" s="9"/>
    </row>
    <row r="4337" spans="1:13" ht="12.75">
      <c r="A4337" s="1" t="s">
        <v>13</v>
      </c>
      <c r="B4337" s="5" t="s">
        <v>152</v>
      </c>
      <c r="C4337" s="5" t="s">
        <v>15</v>
      </c>
      <c r="D4337" s="10" t="s">
        <v>26</v>
      </c>
      <c r="E4337" s="11">
        <v>54576.84</v>
      </c>
      <c r="F4337" s="11">
        <v>38045.68</v>
      </c>
      <c r="G4337" s="8">
        <v>19200</v>
      </c>
      <c r="H4337" s="9"/>
      <c r="I4337" s="9"/>
      <c r="J4337" s="17">
        <f>E4337-F4337</f>
        <v>16531.159999999996</v>
      </c>
      <c r="K4337" s="9"/>
      <c r="L4337" s="9"/>
      <c r="M4337" s="9"/>
    </row>
    <row r="4338" spans="1:13" ht="12.75">
      <c r="A4338" s="1" t="s">
        <v>13</v>
      </c>
      <c r="B4338" s="5" t="s">
        <v>152</v>
      </c>
      <c r="C4338" s="18" t="s">
        <v>15</v>
      </c>
      <c r="D4338" s="18" t="s">
        <v>28</v>
      </c>
      <c r="E4338" s="19">
        <v>35699.4</v>
      </c>
      <c r="F4338" s="19">
        <v>25134.03</v>
      </c>
      <c r="G4338" s="8"/>
      <c r="H4338" s="9"/>
      <c r="I4338" s="9"/>
      <c r="J4338" s="17">
        <f>E4338-F4338</f>
        <v>10565.370000000003</v>
      </c>
      <c r="K4338" s="9"/>
      <c r="L4338" s="9"/>
      <c r="M4338" s="9"/>
    </row>
    <row r="4339" spans="1:13" ht="12.75">
      <c r="A4339" s="1" t="s">
        <v>13</v>
      </c>
      <c r="B4339" s="5" t="s">
        <v>152</v>
      </c>
      <c r="C4339" s="5" t="s">
        <v>15</v>
      </c>
      <c r="D4339" s="5" t="s">
        <v>54</v>
      </c>
      <c r="E4339" s="16">
        <v>18228.42</v>
      </c>
      <c r="F4339" s="16">
        <v>12402.47</v>
      </c>
      <c r="G4339" s="8"/>
      <c r="H4339" s="9"/>
      <c r="I4339" s="9"/>
      <c r="J4339" s="17">
        <f>E4339-F4339</f>
        <v>5825.949999999999</v>
      </c>
      <c r="K4339" s="9"/>
      <c r="L4339" s="9"/>
      <c r="M4339" s="9"/>
    </row>
    <row r="4340" spans="1:13" ht="12.75">
      <c r="A4340" s="1" t="s">
        <v>13</v>
      </c>
      <c r="B4340" s="5" t="s">
        <v>152</v>
      </c>
      <c r="C4340" s="5" t="s">
        <v>15</v>
      </c>
      <c r="D4340" s="5" t="s">
        <v>29</v>
      </c>
      <c r="E4340" s="16">
        <v>331.32</v>
      </c>
      <c r="F4340" s="16">
        <v>229.26</v>
      </c>
      <c r="G4340" s="8"/>
      <c r="H4340" s="9"/>
      <c r="I4340" s="9"/>
      <c r="J4340" s="17">
        <f>E4340-F4340</f>
        <v>102.06</v>
      </c>
      <c r="K4340" s="9"/>
      <c r="L4340" s="9"/>
      <c r="M4340" s="9"/>
    </row>
    <row r="4341" spans="1:13" ht="12.75">
      <c r="A4341" s="1" t="s">
        <v>13</v>
      </c>
      <c r="B4341" s="5" t="s">
        <v>152</v>
      </c>
      <c r="C4341" s="5" t="s">
        <v>15</v>
      </c>
      <c r="D4341" s="5" t="s">
        <v>30</v>
      </c>
      <c r="E4341" s="16">
        <v>35816.94</v>
      </c>
      <c r="F4341" s="16">
        <v>18696.65</v>
      </c>
      <c r="G4341" s="8"/>
      <c r="H4341" s="9"/>
      <c r="I4341" s="9"/>
      <c r="J4341" s="17">
        <f>E4341-F4341</f>
        <v>17120.29</v>
      </c>
      <c r="K4341" s="9">
        <f>123.22*12</f>
        <v>1478.6399999999999</v>
      </c>
      <c r="L4341" s="9"/>
      <c r="M4341" s="9"/>
    </row>
    <row r="4342" spans="1:13" ht="12.75">
      <c r="A4342" s="1" t="s">
        <v>13</v>
      </c>
      <c r="B4342" s="5" t="s">
        <v>152</v>
      </c>
      <c r="C4342" s="5" t="s">
        <v>15</v>
      </c>
      <c r="D4342" s="5" t="s">
        <v>33</v>
      </c>
      <c r="E4342" s="16">
        <v>3137.28</v>
      </c>
      <c r="F4342" s="16">
        <v>2182.66</v>
      </c>
      <c r="G4342" s="8"/>
      <c r="H4342" s="9"/>
      <c r="I4342" s="9"/>
      <c r="J4342" s="17">
        <f>E4342-F4342</f>
        <v>954.6200000000003</v>
      </c>
      <c r="K4342" s="9"/>
      <c r="L4342" s="9"/>
      <c r="M4342" s="9"/>
    </row>
    <row r="4343" spans="1:13" ht="12.75">
      <c r="A4343" s="1" t="s">
        <v>13</v>
      </c>
      <c r="B4343" s="5" t="s">
        <v>152</v>
      </c>
      <c r="C4343" s="5" t="s">
        <v>15</v>
      </c>
      <c r="D4343" s="5" t="s">
        <v>37</v>
      </c>
      <c r="E4343" s="16">
        <v>294274.25</v>
      </c>
      <c r="F4343" s="16">
        <v>189252.45</v>
      </c>
      <c r="G4343" s="8"/>
      <c r="H4343" s="9"/>
      <c r="I4343" s="9"/>
      <c r="J4343" s="17">
        <f>E4343-F4343</f>
        <v>105021.79999999999</v>
      </c>
      <c r="K4343" s="9"/>
      <c r="L4343" s="9"/>
      <c r="M4343" s="9"/>
    </row>
    <row r="4344" spans="2:13" ht="12.75">
      <c r="B4344" s="5"/>
      <c r="C4344" s="5"/>
      <c r="D4344" s="10" t="s">
        <v>38</v>
      </c>
      <c r="E4344" s="11">
        <f>E4326+E4327+E4328+E4329+E4330+E4331+E4332+E4333+E4335+E4336+E4339+E4342</f>
        <v>167849.75000000003</v>
      </c>
      <c r="F4344" s="11">
        <f>F4326+F4327+F4328+F4329+F4330+F4331+F4332+F4333+F4335+F4336+F4339+F4342</f>
        <v>102260.77</v>
      </c>
      <c r="G4344" s="8"/>
      <c r="H4344" s="9"/>
      <c r="I4344" s="9"/>
      <c r="J4344" s="17">
        <f>E4344-F4344</f>
        <v>65588.98000000003</v>
      </c>
      <c r="K4344" s="9"/>
      <c r="L4344" s="9"/>
      <c r="M4344" s="9"/>
    </row>
    <row r="4345" spans="2:13" ht="12.75">
      <c r="B4345" s="5"/>
      <c r="C4345" s="5"/>
      <c r="D4345" s="10" t="s">
        <v>51</v>
      </c>
      <c r="E4345" s="11">
        <f>E4344+E4338+E4337</f>
        <v>258125.99000000002</v>
      </c>
      <c r="F4345" s="11">
        <f>F4344+F4338+F4337</f>
        <v>165440.48</v>
      </c>
      <c r="G4345" s="8"/>
      <c r="H4345" s="9"/>
      <c r="I4345" s="9"/>
      <c r="J4345" s="17">
        <f>E4345-F4345</f>
        <v>92685.51000000001</v>
      </c>
      <c r="K4345" s="9"/>
      <c r="L4345" s="9"/>
      <c r="M4345" s="9"/>
    </row>
    <row r="4346" spans="1:13" ht="12.75">
      <c r="A4346" s="1" t="s">
        <v>13</v>
      </c>
      <c r="B4346" s="5" t="s">
        <v>152</v>
      </c>
      <c r="C4346" s="5" t="s">
        <v>153</v>
      </c>
      <c r="D4346" s="5" t="s">
        <v>16</v>
      </c>
      <c r="E4346" s="16">
        <v>19153.98</v>
      </c>
      <c r="F4346" s="16">
        <v>17926.5</v>
      </c>
      <c r="G4346" s="8"/>
      <c r="H4346" s="9"/>
      <c r="I4346" s="9"/>
      <c r="J4346" s="17">
        <f>E4346-F4346</f>
        <v>1227.4799999999996</v>
      </c>
      <c r="K4346" s="9"/>
      <c r="L4346" s="9"/>
      <c r="M4346" s="9"/>
    </row>
    <row r="4347" spans="1:13" ht="12.75">
      <c r="A4347" s="1" t="s">
        <v>13</v>
      </c>
      <c r="B4347" s="5" t="s">
        <v>152</v>
      </c>
      <c r="C4347" s="5" t="s">
        <v>153</v>
      </c>
      <c r="D4347" s="5" t="s">
        <v>49</v>
      </c>
      <c r="E4347" s="16">
        <v>1877.82</v>
      </c>
      <c r="F4347" s="16">
        <v>1766.07</v>
      </c>
      <c r="G4347" s="8"/>
      <c r="H4347" s="9"/>
      <c r="I4347" s="9"/>
      <c r="J4347" s="17">
        <f>E4347-F4347</f>
        <v>111.75</v>
      </c>
      <c r="K4347" s="9"/>
      <c r="L4347" s="9"/>
      <c r="M4347" s="9"/>
    </row>
    <row r="4348" spans="1:13" ht="12.75">
      <c r="A4348" s="1" t="s">
        <v>13</v>
      </c>
      <c r="B4348" s="5" t="s">
        <v>152</v>
      </c>
      <c r="C4348" s="5" t="s">
        <v>153</v>
      </c>
      <c r="D4348" s="5" t="s">
        <v>50</v>
      </c>
      <c r="E4348" s="16">
        <v>2629.32</v>
      </c>
      <c r="F4348" s="16">
        <v>2476.17</v>
      </c>
      <c r="G4348" s="8"/>
      <c r="H4348" s="9"/>
      <c r="I4348" s="9"/>
      <c r="J4348" s="17">
        <f>E4348-F4348</f>
        <v>153.1500000000001</v>
      </c>
      <c r="K4348" s="9"/>
      <c r="L4348" s="9"/>
      <c r="M4348" s="9"/>
    </row>
    <row r="4349" spans="1:13" ht="12.75">
      <c r="A4349" s="1" t="s">
        <v>13</v>
      </c>
      <c r="B4349" s="5" t="s">
        <v>152</v>
      </c>
      <c r="C4349" s="5" t="s">
        <v>153</v>
      </c>
      <c r="D4349" s="5" t="s">
        <v>17</v>
      </c>
      <c r="E4349" s="16">
        <v>5311.5</v>
      </c>
      <c r="F4349" s="16">
        <v>4977.84</v>
      </c>
      <c r="G4349" s="8"/>
      <c r="H4349" s="9"/>
      <c r="I4349" s="9"/>
      <c r="J4349" s="17">
        <f>E4349-F4349</f>
        <v>333.65999999999985</v>
      </c>
      <c r="K4349" s="9"/>
      <c r="L4349" s="9"/>
      <c r="M4349" s="9"/>
    </row>
    <row r="4350" spans="1:13" ht="12.75">
      <c r="A4350" s="1" t="s">
        <v>13</v>
      </c>
      <c r="B4350" s="5" t="s">
        <v>152</v>
      </c>
      <c r="C4350" s="5" t="s">
        <v>153</v>
      </c>
      <c r="D4350" s="5" t="s">
        <v>18</v>
      </c>
      <c r="E4350" s="16">
        <v>5204.22</v>
      </c>
      <c r="F4350" s="16">
        <v>4892.72</v>
      </c>
      <c r="G4350" s="8"/>
      <c r="H4350" s="9"/>
      <c r="I4350" s="9"/>
      <c r="J4350" s="17">
        <f>E4350-F4350</f>
        <v>311.5</v>
      </c>
      <c r="K4350" s="9"/>
      <c r="L4350" s="9"/>
      <c r="M4350" s="9"/>
    </row>
    <row r="4351" spans="1:13" ht="12.75">
      <c r="A4351" s="1" t="s">
        <v>13</v>
      </c>
      <c r="B4351" s="5" t="s">
        <v>152</v>
      </c>
      <c r="C4351" s="5" t="s">
        <v>153</v>
      </c>
      <c r="D4351" s="5" t="s">
        <v>19</v>
      </c>
      <c r="E4351" s="16">
        <v>2629.32</v>
      </c>
      <c r="F4351" s="16">
        <v>2492.51</v>
      </c>
      <c r="G4351" s="8"/>
      <c r="H4351" s="9"/>
      <c r="I4351" s="9"/>
      <c r="J4351" s="17">
        <f>E4351-F4351</f>
        <v>136.80999999999995</v>
      </c>
      <c r="K4351" s="9"/>
      <c r="L4351" s="9"/>
      <c r="M4351" s="9"/>
    </row>
    <row r="4352" spans="1:13" ht="12.75">
      <c r="A4352" s="1" t="s">
        <v>13</v>
      </c>
      <c r="B4352" s="5" t="s">
        <v>152</v>
      </c>
      <c r="C4352" s="5" t="s">
        <v>153</v>
      </c>
      <c r="D4352" s="5" t="s">
        <v>21</v>
      </c>
      <c r="E4352" s="16">
        <v>58424.97</v>
      </c>
      <c r="F4352" s="16">
        <v>53468.2</v>
      </c>
      <c r="G4352" s="8"/>
      <c r="H4352" s="9"/>
      <c r="I4352" s="9"/>
      <c r="J4352" s="17">
        <f>E4352-F4352</f>
        <v>4956.770000000004</v>
      </c>
      <c r="K4352" s="9">
        <f>K4360</f>
        <v>1620.84</v>
      </c>
      <c r="L4352" s="9"/>
      <c r="M4352" s="9"/>
    </row>
    <row r="4353" spans="1:13" ht="12.75">
      <c r="A4353" s="1" t="s">
        <v>13</v>
      </c>
      <c r="B4353" s="5" t="s">
        <v>152</v>
      </c>
      <c r="C4353" s="5" t="s">
        <v>153</v>
      </c>
      <c r="D4353" s="5" t="s">
        <v>22</v>
      </c>
      <c r="E4353" s="16">
        <v>2628.9</v>
      </c>
      <c r="F4353" s="16">
        <v>2443.17</v>
      </c>
      <c r="G4353" s="8"/>
      <c r="H4353" s="9"/>
      <c r="I4353" s="9"/>
      <c r="J4353" s="17">
        <f>E4353-F4353</f>
        <v>185.73000000000002</v>
      </c>
      <c r="K4353" s="9"/>
      <c r="L4353" s="9"/>
      <c r="M4353" s="9"/>
    </row>
    <row r="4354" spans="1:13" ht="12.75">
      <c r="A4354" s="1" t="s">
        <v>13</v>
      </c>
      <c r="B4354" s="5" t="s">
        <v>152</v>
      </c>
      <c r="C4354" s="5" t="s">
        <v>153</v>
      </c>
      <c r="D4354" s="5" t="s">
        <v>24</v>
      </c>
      <c r="E4354" s="16">
        <v>53.58</v>
      </c>
      <c r="F4354" s="16">
        <v>58.86</v>
      </c>
      <c r="G4354" s="8"/>
      <c r="H4354" s="9"/>
      <c r="I4354" s="9"/>
      <c r="J4354" s="17">
        <f>E4354-F4354</f>
        <v>-5.280000000000001</v>
      </c>
      <c r="K4354" s="9"/>
      <c r="L4354" s="9"/>
      <c r="M4354" s="9"/>
    </row>
    <row r="4355" spans="1:13" ht="12.75">
      <c r="A4355" s="1" t="s">
        <v>13</v>
      </c>
      <c r="B4355" s="5" t="s">
        <v>152</v>
      </c>
      <c r="C4355" s="5" t="s">
        <v>153</v>
      </c>
      <c r="D4355" s="5" t="s">
        <v>25</v>
      </c>
      <c r="E4355" s="16">
        <v>50915.7</v>
      </c>
      <c r="F4355" s="16">
        <v>47675.88</v>
      </c>
      <c r="G4355" s="8"/>
      <c r="H4355" s="9"/>
      <c r="I4355" s="9"/>
      <c r="J4355" s="17">
        <f>E4355-F4355</f>
        <v>3239.8199999999997</v>
      </c>
      <c r="K4355" s="9"/>
      <c r="L4355" s="9"/>
      <c r="M4355" s="9"/>
    </row>
    <row r="4356" spans="1:13" ht="12.75">
      <c r="A4356" s="1" t="s">
        <v>13</v>
      </c>
      <c r="B4356" s="5" t="s">
        <v>152</v>
      </c>
      <c r="C4356" s="5" t="s">
        <v>153</v>
      </c>
      <c r="D4356" s="10" t="s">
        <v>26</v>
      </c>
      <c r="E4356" s="11">
        <v>45550.5</v>
      </c>
      <c r="F4356" s="11">
        <v>42834.41</v>
      </c>
      <c r="G4356" s="8">
        <v>57800</v>
      </c>
      <c r="H4356" s="9"/>
      <c r="I4356" s="9"/>
      <c r="J4356" s="17">
        <f>E4356-F4356</f>
        <v>2716.0899999999965</v>
      </c>
      <c r="K4356" s="9"/>
      <c r="L4356" s="9"/>
      <c r="M4356" s="9"/>
    </row>
    <row r="4357" spans="1:13" ht="12.75">
      <c r="A4357" s="1" t="s">
        <v>13</v>
      </c>
      <c r="B4357" s="5" t="s">
        <v>152</v>
      </c>
      <c r="C4357" s="18" t="s">
        <v>153</v>
      </c>
      <c r="D4357" s="18" t="s">
        <v>28</v>
      </c>
      <c r="E4357" s="19">
        <v>35410.32</v>
      </c>
      <c r="F4357" s="19">
        <v>33457.01</v>
      </c>
      <c r="G4357" s="8"/>
      <c r="H4357" s="9"/>
      <c r="I4357" s="9"/>
      <c r="J4357" s="17">
        <f>E4357-F4357</f>
        <v>1953.3099999999977</v>
      </c>
      <c r="K4357" s="9"/>
      <c r="L4357" s="9"/>
      <c r="M4357" s="9"/>
    </row>
    <row r="4358" spans="1:13" ht="12.75">
      <c r="A4358" s="1" t="s">
        <v>13</v>
      </c>
      <c r="B4358" s="5" t="s">
        <v>152</v>
      </c>
      <c r="C4358" s="5" t="s">
        <v>153</v>
      </c>
      <c r="D4358" s="5" t="s">
        <v>54</v>
      </c>
      <c r="E4358" s="16">
        <v>18081</v>
      </c>
      <c r="F4358" s="16">
        <v>16815.11</v>
      </c>
      <c r="G4358" s="8"/>
      <c r="H4358" s="9"/>
      <c r="I4358" s="9"/>
      <c r="J4358" s="17">
        <f>E4358-F4358</f>
        <v>1265.8899999999994</v>
      </c>
      <c r="K4358" s="9"/>
      <c r="L4358" s="9"/>
      <c r="M4358" s="9"/>
    </row>
    <row r="4359" spans="1:13" ht="12.75">
      <c r="A4359" s="1" t="s">
        <v>13</v>
      </c>
      <c r="B4359" s="5" t="s">
        <v>152</v>
      </c>
      <c r="C4359" s="5" t="s">
        <v>153</v>
      </c>
      <c r="D4359" s="5" t="s">
        <v>29</v>
      </c>
      <c r="E4359" s="16">
        <v>429.24</v>
      </c>
      <c r="F4359" s="16">
        <v>402.24</v>
      </c>
      <c r="G4359" s="8"/>
      <c r="H4359" s="9"/>
      <c r="I4359" s="9"/>
      <c r="J4359" s="17">
        <f>E4359-F4359</f>
        <v>27</v>
      </c>
      <c r="K4359" s="9"/>
      <c r="L4359" s="9"/>
      <c r="M4359" s="9"/>
    </row>
    <row r="4360" spans="1:13" ht="12.75">
      <c r="A4360" s="1" t="s">
        <v>13</v>
      </c>
      <c r="B4360" s="5" t="s">
        <v>152</v>
      </c>
      <c r="C4360" s="5" t="s">
        <v>153</v>
      </c>
      <c r="D4360" s="5" t="s">
        <v>30</v>
      </c>
      <c r="E4360" s="16">
        <v>34506.77</v>
      </c>
      <c r="F4360" s="16">
        <v>31582.06</v>
      </c>
      <c r="G4360" s="8"/>
      <c r="H4360" s="9"/>
      <c r="I4360" s="9"/>
      <c r="J4360" s="17">
        <f>E4360-F4360</f>
        <v>2924.7099999999955</v>
      </c>
      <c r="K4360" s="9">
        <f>135.07*12</f>
        <v>1620.84</v>
      </c>
      <c r="L4360" s="9"/>
      <c r="M4360" s="9"/>
    </row>
    <row r="4361" spans="1:13" ht="12.75">
      <c r="A4361" s="1" t="s">
        <v>13</v>
      </c>
      <c r="B4361" s="5" t="s">
        <v>152</v>
      </c>
      <c r="C4361" s="5" t="s">
        <v>153</v>
      </c>
      <c r="D4361" s="5" t="s">
        <v>33</v>
      </c>
      <c r="E4361" s="16">
        <v>3111.84</v>
      </c>
      <c r="F4361" s="16">
        <v>2923.9</v>
      </c>
      <c r="G4361" s="8"/>
      <c r="H4361" s="9"/>
      <c r="I4361" s="9"/>
      <c r="J4361" s="17">
        <f>E4361-F4361</f>
        <v>187.94000000000005</v>
      </c>
      <c r="K4361" s="9"/>
      <c r="L4361" s="9"/>
      <c r="M4361" s="9"/>
    </row>
    <row r="4362" spans="1:13" ht="12.75">
      <c r="A4362" s="1" t="s">
        <v>13</v>
      </c>
      <c r="B4362" s="5" t="s">
        <v>152</v>
      </c>
      <c r="C4362" s="5" t="s">
        <v>153</v>
      </c>
      <c r="D4362" s="5" t="s">
        <v>37</v>
      </c>
      <c r="E4362" s="16">
        <v>285918.98</v>
      </c>
      <c r="F4362" s="16">
        <v>266192.65</v>
      </c>
      <c r="G4362" s="8"/>
      <c r="H4362" s="9"/>
      <c r="I4362" s="9"/>
      <c r="J4362" s="17">
        <f>E4362-F4362</f>
        <v>19726.329999999958</v>
      </c>
      <c r="K4362" s="9"/>
      <c r="L4362" s="9"/>
      <c r="M4362" s="9"/>
    </row>
    <row r="4363" spans="2:13" ht="12.75">
      <c r="B4363" s="5"/>
      <c r="C4363" s="5"/>
      <c r="D4363" s="10" t="s">
        <v>38</v>
      </c>
      <c r="E4363" s="11">
        <f>E4346+E4347+E4348+E4349+E4350+E4351+E4353+E4354+E4355+E4358+E4361</f>
        <v>111597.18</v>
      </c>
      <c r="F4363" s="11">
        <f>F4346+F4347+F4348+F4349+F4350+F4351+F4353+F4354+F4355+F4358+F4361</f>
        <v>104448.73</v>
      </c>
      <c r="G4363" s="8"/>
      <c r="H4363" s="9"/>
      <c r="I4363" s="9"/>
      <c r="J4363" s="17">
        <f>E4363-F4363</f>
        <v>7148.449999999997</v>
      </c>
      <c r="K4363" s="9"/>
      <c r="L4363" s="9"/>
      <c r="M4363" s="9"/>
    </row>
    <row r="4364" spans="2:13" ht="12.75">
      <c r="B4364" s="5"/>
      <c r="C4364" s="5"/>
      <c r="D4364" s="10" t="s">
        <v>51</v>
      </c>
      <c r="E4364" s="11">
        <f>E4363+E4357+E4356</f>
        <v>192558</v>
      </c>
      <c r="F4364" s="11">
        <f>F4363+F4357+F4356</f>
        <v>180740.15</v>
      </c>
      <c r="G4364" s="8"/>
      <c r="H4364" s="9"/>
      <c r="I4364" s="9"/>
      <c r="J4364" s="17">
        <f>E4364-F4364</f>
        <v>11817.850000000006</v>
      </c>
      <c r="K4364" s="9"/>
      <c r="L4364" s="9"/>
      <c r="M4364" s="9"/>
    </row>
    <row r="4365" spans="1:13" ht="12.75">
      <c r="A4365" s="1" t="s">
        <v>13</v>
      </c>
      <c r="B4365" s="5" t="s">
        <v>152</v>
      </c>
      <c r="C4365" s="5" t="s">
        <v>80</v>
      </c>
      <c r="D4365" s="5" t="s">
        <v>16</v>
      </c>
      <c r="E4365" s="16">
        <v>13745.26</v>
      </c>
      <c r="F4365" s="16">
        <v>11559.09</v>
      </c>
      <c r="G4365" s="8"/>
      <c r="H4365" s="9"/>
      <c r="I4365" s="9"/>
      <c r="J4365" s="17">
        <f>E4365-F4365</f>
        <v>2186.17</v>
      </c>
      <c r="K4365" s="9"/>
      <c r="L4365" s="9"/>
      <c r="M4365" s="9"/>
    </row>
    <row r="4366" spans="1:13" ht="12.75">
      <c r="A4366" s="1" t="s">
        <v>13</v>
      </c>
      <c r="B4366" s="5" t="s">
        <v>152</v>
      </c>
      <c r="C4366" s="5" t="s">
        <v>80</v>
      </c>
      <c r="D4366" s="5" t="s">
        <v>49</v>
      </c>
      <c r="E4366" s="16">
        <v>1347.46</v>
      </c>
      <c r="F4366" s="16">
        <v>1140.25</v>
      </c>
      <c r="G4366" s="8"/>
      <c r="H4366" s="9"/>
      <c r="I4366" s="9"/>
      <c r="J4366" s="17">
        <f>E4366-F4366</f>
        <v>207.21000000000004</v>
      </c>
      <c r="K4366" s="9"/>
      <c r="L4366" s="9"/>
      <c r="M4366" s="9"/>
    </row>
    <row r="4367" spans="1:13" ht="12.75">
      <c r="A4367" s="1" t="s">
        <v>13</v>
      </c>
      <c r="B4367" s="5" t="s">
        <v>152</v>
      </c>
      <c r="C4367" s="5" t="s">
        <v>80</v>
      </c>
      <c r="D4367" s="5" t="s">
        <v>50</v>
      </c>
      <c r="E4367" s="16">
        <v>1886.36</v>
      </c>
      <c r="F4367" s="16">
        <v>1598.95</v>
      </c>
      <c r="G4367" s="8"/>
      <c r="H4367" s="9"/>
      <c r="I4367" s="9"/>
      <c r="J4367" s="17">
        <f>E4367-F4367</f>
        <v>287.40999999999985</v>
      </c>
      <c r="K4367" s="9"/>
      <c r="L4367" s="9"/>
      <c r="M4367" s="9"/>
    </row>
    <row r="4368" spans="1:13" ht="12.75">
      <c r="A4368" s="1" t="s">
        <v>13</v>
      </c>
      <c r="B4368" s="5" t="s">
        <v>152</v>
      </c>
      <c r="C4368" s="5" t="s">
        <v>80</v>
      </c>
      <c r="D4368" s="5" t="s">
        <v>17</v>
      </c>
      <c r="E4368" s="16">
        <v>3811.42</v>
      </c>
      <c r="F4368" s="16">
        <v>3210.81</v>
      </c>
      <c r="G4368" s="8"/>
      <c r="H4368" s="9"/>
      <c r="I4368" s="9"/>
      <c r="J4368" s="17">
        <f>E4368-F4368</f>
        <v>600.6100000000001</v>
      </c>
      <c r="K4368" s="9"/>
      <c r="L4368" s="9"/>
      <c r="M4368" s="9"/>
    </row>
    <row r="4369" spans="1:13" ht="12.75">
      <c r="A4369" s="1" t="s">
        <v>13</v>
      </c>
      <c r="B4369" s="5" t="s">
        <v>152</v>
      </c>
      <c r="C4369" s="5" t="s">
        <v>80</v>
      </c>
      <c r="D4369" s="5" t="s">
        <v>18</v>
      </c>
      <c r="E4369" s="16">
        <v>3734.02</v>
      </c>
      <c r="F4369" s="16">
        <v>3158.33</v>
      </c>
      <c r="G4369" s="8"/>
      <c r="H4369" s="9"/>
      <c r="I4369" s="9"/>
      <c r="J4369" s="17">
        <f>E4369-F4369</f>
        <v>575.69</v>
      </c>
      <c r="K4369" s="9"/>
      <c r="L4369" s="9"/>
      <c r="M4369" s="9"/>
    </row>
    <row r="4370" spans="1:13" ht="12.75">
      <c r="A4370" s="1" t="s">
        <v>13</v>
      </c>
      <c r="B4370" s="5" t="s">
        <v>152</v>
      </c>
      <c r="C4370" s="5" t="s">
        <v>80</v>
      </c>
      <c r="D4370" s="5" t="s">
        <v>19</v>
      </c>
      <c r="E4370" s="16">
        <v>1885.84</v>
      </c>
      <c r="F4370" s="16">
        <v>1612.04</v>
      </c>
      <c r="G4370" s="8"/>
      <c r="H4370" s="9"/>
      <c r="I4370" s="9"/>
      <c r="J4370" s="17">
        <f>E4370-F4370</f>
        <v>273.79999999999995</v>
      </c>
      <c r="K4370" s="9"/>
      <c r="L4370" s="9"/>
      <c r="M4370" s="9"/>
    </row>
    <row r="4371" spans="1:13" ht="12.75">
      <c r="A4371" s="1" t="s">
        <v>13</v>
      </c>
      <c r="B4371" s="5" t="s">
        <v>152</v>
      </c>
      <c r="C4371" s="5" t="s">
        <v>80</v>
      </c>
      <c r="D4371" s="5" t="s">
        <v>21</v>
      </c>
      <c r="E4371" s="16">
        <v>28512.07</v>
      </c>
      <c r="F4371" s="16">
        <v>28207.99</v>
      </c>
      <c r="G4371" s="8"/>
      <c r="H4371" s="9"/>
      <c r="I4371" s="9"/>
      <c r="J4371" s="17">
        <f>E4371-F4371</f>
        <v>304.0799999999981</v>
      </c>
      <c r="K4371" s="9">
        <f>K4379</f>
        <v>843.24</v>
      </c>
      <c r="L4371" s="9"/>
      <c r="M4371" s="9"/>
    </row>
    <row r="4372" spans="1:13" ht="12.75">
      <c r="A4372" s="1" t="s">
        <v>13</v>
      </c>
      <c r="B4372" s="5" t="s">
        <v>152</v>
      </c>
      <c r="C4372" s="5" t="s">
        <v>80</v>
      </c>
      <c r="D4372" s="5" t="s">
        <v>22</v>
      </c>
      <c r="E4372" s="16">
        <v>1887.12</v>
      </c>
      <c r="F4372" s="16">
        <v>1572.76</v>
      </c>
      <c r="G4372" s="8"/>
      <c r="H4372" s="9"/>
      <c r="I4372" s="9"/>
      <c r="J4372" s="17">
        <f>E4372-F4372</f>
        <v>314.3599999999999</v>
      </c>
      <c r="K4372" s="9"/>
      <c r="L4372" s="9"/>
      <c r="M4372" s="9"/>
    </row>
    <row r="4373" spans="1:13" ht="12.75">
      <c r="A4373" s="1" t="s">
        <v>13</v>
      </c>
      <c r="B4373" s="5" t="s">
        <v>152</v>
      </c>
      <c r="C4373" s="5" t="s">
        <v>80</v>
      </c>
      <c r="D4373" s="5" t="s">
        <v>24</v>
      </c>
      <c r="E4373" s="16">
        <v>38.3</v>
      </c>
      <c r="F4373" s="16">
        <v>39.29</v>
      </c>
      <c r="G4373" s="8"/>
      <c r="H4373" s="9"/>
      <c r="I4373" s="9"/>
      <c r="J4373" s="17">
        <f>E4373-F4373</f>
        <v>-0.990000000000002</v>
      </c>
      <c r="K4373" s="9"/>
      <c r="L4373" s="9"/>
      <c r="M4373" s="9"/>
    </row>
    <row r="4374" spans="1:13" ht="12.75">
      <c r="A4374" s="1" t="s">
        <v>13</v>
      </c>
      <c r="B4374" s="5" t="s">
        <v>152</v>
      </c>
      <c r="C4374" s="5" t="s">
        <v>80</v>
      </c>
      <c r="D4374" s="5" t="s">
        <v>25</v>
      </c>
      <c r="E4374" s="16">
        <v>36537.26</v>
      </c>
      <c r="F4374" s="16">
        <v>30745.03</v>
      </c>
      <c r="G4374" s="8"/>
      <c r="H4374" s="9"/>
      <c r="I4374" s="9"/>
      <c r="J4374" s="17">
        <f>E4374-F4374</f>
        <v>5792.230000000003</v>
      </c>
      <c r="K4374" s="9"/>
      <c r="L4374" s="9"/>
      <c r="M4374" s="9"/>
    </row>
    <row r="4375" spans="1:13" ht="12.75">
      <c r="A4375" s="1" t="s">
        <v>13</v>
      </c>
      <c r="B4375" s="5" t="s">
        <v>152</v>
      </c>
      <c r="C4375" s="5" t="s">
        <v>80</v>
      </c>
      <c r="D4375" s="10" t="s">
        <v>26</v>
      </c>
      <c r="E4375" s="11">
        <v>5158.64</v>
      </c>
      <c r="F4375" s="11">
        <v>4364.29</v>
      </c>
      <c r="G4375" s="8">
        <v>11000</v>
      </c>
      <c r="H4375" s="9"/>
      <c r="I4375" s="9"/>
      <c r="J4375" s="17">
        <f>E4375-F4375</f>
        <v>794.3500000000004</v>
      </c>
      <c r="K4375" s="9"/>
      <c r="L4375" s="9"/>
      <c r="M4375" s="9"/>
    </row>
    <row r="4376" spans="1:13" ht="12.75">
      <c r="A4376" s="1" t="s">
        <v>13</v>
      </c>
      <c r="B4376" s="5" t="s">
        <v>152</v>
      </c>
      <c r="C4376" s="18" t="s">
        <v>80</v>
      </c>
      <c r="D4376" s="18" t="s">
        <v>28</v>
      </c>
      <c r="E4376" s="19">
        <v>25400.76</v>
      </c>
      <c r="F4376" s="19">
        <v>21621.57</v>
      </c>
      <c r="G4376" s="8"/>
      <c r="H4376" s="9"/>
      <c r="I4376" s="9"/>
      <c r="J4376" s="17">
        <f>E4376-F4376</f>
        <v>3779.1899999999987</v>
      </c>
      <c r="K4376" s="9"/>
      <c r="L4376" s="9"/>
      <c r="M4376" s="9"/>
    </row>
    <row r="4377" spans="1:13" ht="12.75">
      <c r="A4377" s="1" t="s">
        <v>13</v>
      </c>
      <c r="B4377" s="5" t="s">
        <v>152</v>
      </c>
      <c r="C4377" s="5" t="s">
        <v>80</v>
      </c>
      <c r="D4377" s="5" t="s">
        <v>54</v>
      </c>
      <c r="E4377" s="16">
        <v>12978.64</v>
      </c>
      <c r="F4377" s="16">
        <v>10825.89</v>
      </c>
      <c r="G4377" s="8"/>
      <c r="H4377" s="9"/>
      <c r="I4377" s="9"/>
      <c r="J4377" s="17">
        <f>E4377-F4377</f>
        <v>2152.75</v>
      </c>
      <c r="K4377" s="9"/>
      <c r="L4377" s="9"/>
      <c r="M4377" s="9"/>
    </row>
    <row r="4378" spans="1:13" ht="12.75">
      <c r="A4378" s="1" t="s">
        <v>13</v>
      </c>
      <c r="B4378" s="5" t="s">
        <v>152</v>
      </c>
      <c r="C4378" s="5" t="s">
        <v>80</v>
      </c>
      <c r="D4378" s="5" t="s">
        <v>29</v>
      </c>
      <c r="E4378" s="16">
        <v>299.68</v>
      </c>
      <c r="F4378" s="16">
        <v>246.61</v>
      </c>
      <c r="G4378" s="8"/>
      <c r="H4378" s="9"/>
      <c r="I4378" s="9"/>
      <c r="J4378" s="17">
        <f>E4378-F4378</f>
        <v>53.06999999999999</v>
      </c>
      <c r="K4378" s="9"/>
      <c r="L4378" s="9"/>
      <c r="M4378" s="9"/>
    </row>
    <row r="4379" spans="1:13" ht="12.75">
      <c r="A4379" s="1" t="s">
        <v>13</v>
      </c>
      <c r="B4379" s="5" t="s">
        <v>152</v>
      </c>
      <c r="C4379" s="5" t="s">
        <v>80</v>
      </c>
      <c r="D4379" s="5" t="s">
        <v>30</v>
      </c>
      <c r="E4379" s="16">
        <v>18029.16</v>
      </c>
      <c r="F4379" s="16">
        <v>17527.63</v>
      </c>
      <c r="G4379" s="8"/>
      <c r="H4379" s="9"/>
      <c r="I4379" s="9"/>
      <c r="J4379" s="17">
        <f>E4379-F4379</f>
        <v>501.52999999999884</v>
      </c>
      <c r="K4379" s="9">
        <f>70.27*12</f>
        <v>843.24</v>
      </c>
      <c r="L4379" s="9"/>
      <c r="M4379" s="9"/>
    </row>
    <row r="4380" spans="1:13" ht="12.75">
      <c r="A4380" s="1" t="s">
        <v>13</v>
      </c>
      <c r="B4380" s="5" t="s">
        <v>152</v>
      </c>
      <c r="C4380" s="5" t="s">
        <v>80</v>
      </c>
      <c r="D4380" s="5" t="s">
        <v>32</v>
      </c>
      <c r="E4380" s="16">
        <v>7319.94</v>
      </c>
      <c r="F4380" s="16">
        <v>5274.04</v>
      </c>
      <c r="G4380" s="8"/>
      <c r="H4380" s="9"/>
      <c r="I4380" s="9"/>
      <c r="J4380" s="17">
        <f>E4380-F4380</f>
        <v>2045.8999999999996</v>
      </c>
      <c r="K4380" s="9"/>
      <c r="L4380" s="9"/>
      <c r="M4380" s="9"/>
    </row>
    <row r="4381" spans="1:13" ht="12.75">
      <c r="A4381" s="1" t="s">
        <v>13</v>
      </c>
      <c r="B4381" s="5" t="s">
        <v>152</v>
      </c>
      <c r="C4381" s="5" t="s">
        <v>80</v>
      </c>
      <c r="D4381" s="5" t="s">
        <v>33</v>
      </c>
      <c r="E4381" s="16">
        <v>2232.8</v>
      </c>
      <c r="F4381" s="16">
        <v>1887.16</v>
      </c>
      <c r="G4381" s="8"/>
      <c r="H4381" s="9"/>
      <c r="I4381" s="9"/>
      <c r="J4381" s="17">
        <f>E4381-F4381</f>
        <v>345.6400000000001</v>
      </c>
      <c r="K4381" s="9"/>
      <c r="L4381" s="9"/>
      <c r="M4381" s="9"/>
    </row>
    <row r="4382" spans="1:13" ht="12.75">
      <c r="A4382" s="1" t="s">
        <v>13</v>
      </c>
      <c r="B4382" s="5" t="s">
        <v>152</v>
      </c>
      <c r="C4382" s="5" t="s">
        <v>80</v>
      </c>
      <c r="D4382" s="5" t="s">
        <v>34</v>
      </c>
      <c r="E4382" s="16">
        <v>38360.01</v>
      </c>
      <c r="F4382" s="16">
        <v>29228.36</v>
      </c>
      <c r="G4382" s="8"/>
      <c r="H4382" s="9"/>
      <c r="I4382" s="9"/>
      <c r="J4382" s="17">
        <f>E4382-F4382</f>
        <v>9131.650000000001</v>
      </c>
      <c r="K4382" s="9">
        <v>23016</v>
      </c>
      <c r="L4382" s="9"/>
      <c r="M4382" s="9"/>
    </row>
    <row r="4383" spans="1:13" ht="12.75">
      <c r="A4383" s="1" t="s">
        <v>13</v>
      </c>
      <c r="B4383" s="5" t="s">
        <v>152</v>
      </c>
      <c r="C4383" s="5" t="s">
        <v>80</v>
      </c>
      <c r="D4383" s="5" t="s">
        <v>35</v>
      </c>
      <c r="E4383" s="16">
        <v>1283.23</v>
      </c>
      <c r="F4383" s="16">
        <v>824.05</v>
      </c>
      <c r="G4383" s="8"/>
      <c r="H4383" s="9"/>
      <c r="I4383" s="9"/>
      <c r="J4383" s="17">
        <f>E4383-F4383</f>
        <v>459.18000000000006</v>
      </c>
      <c r="K4383" s="9"/>
      <c r="L4383" s="9"/>
      <c r="M4383" s="9"/>
    </row>
    <row r="4384" spans="1:13" ht="12.75">
      <c r="A4384" s="1" t="s">
        <v>13</v>
      </c>
      <c r="B4384" s="5" t="s">
        <v>152</v>
      </c>
      <c r="C4384" s="5" t="s">
        <v>80</v>
      </c>
      <c r="D4384" s="5" t="s">
        <v>36</v>
      </c>
      <c r="E4384" s="16">
        <v>0</v>
      </c>
      <c r="F4384" s="16">
        <v>604.42</v>
      </c>
      <c r="G4384" s="8"/>
      <c r="H4384" s="9"/>
      <c r="I4384" s="9"/>
      <c r="J4384" s="17">
        <f>E4384-F4384</f>
        <v>-604.42</v>
      </c>
      <c r="K4384" s="9"/>
      <c r="L4384" s="9"/>
      <c r="M4384" s="9"/>
    </row>
    <row r="4385" spans="1:13" ht="12.75">
      <c r="A4385" s="1" t="s">
        <v>13</v>
      </c>
      <c r="B4385" s="5" t="s">
        <v>152</v>
      </c>
      <c r="C4385" s="5" t="s">
        <v>80</v>
      </c>
      <c r="D4385" s="5" t="s">
        <v>37</v>
      </c>
      <c r="E4385" s="16">
        <v>204447.97</v>
      </c>
      <c r="F4385" s="16">
        <v>175248.56</v>
      </c>
      <c r="G4385" s="8"/>
      <c r="H4385" s="9"/>
      <c r="I4385" s="9"/>
      <c r="J4385" s="17">
        <f>E4385-F4385</f>
        <v>29199.410000000003</v>
      </c>
      <c r="K4385" s="9"/>
      <c r="L4385" s="9"/>
      <c r="M4385" s="9"/>
    </row>
    <row r="4386" spans="2:13" ht="12.75">
      <c r="B4386" s="5"/>
      <c r="C4386" s="5"/>
      <c r="D4386" s="10" t="s">
        <v>38</v>
      </c>
      <c r="E4386" s="11">
        <f>E4365+E4366+E4367+E4368+E4369+E4370+E4372+E4373+E4374+E4377+E4381</f>
        <v>80084.48</v>
      </c>
      <c r="F4386" s="11">
        <f>F4365+F4366+F4367+F4368+F4369+F4370+F4372+F4373+F4374+F4377+F4381</f>
        <v>67349.6</v>
      </c>
      <c r="G4386" s="8"/>
      <c r="H4386" s="9"/>
      <c r="I4386" s="9"/>
      <c r="J4386" s="17">
        <f>E4386-F4386</f>
        <v>12734.87999999999</v>
      </c>
      <c r="K4386" s="9"/>
      <c r="L4386" s="9"/>
      <c r="M4386" s="9"/>
    </row>
    <row r="4387" spans="2:13" ht="12.75">
      <c r="B4387" s="5"/>
      <c r="C4387" s="5"/>
      <c r="D4387" s="10" t="s">
        <v>51</v>
      </c>
      <c r="E4387" s="11">
        <f>E4386+E4376+E4375</f>
        <v>110643.87999999999</v>
      </c>
      <c r="F4387" s="11">
        <f>F4386+F4376+F4375</f>
        <v>93335.46</v>
      </c>
      <c r="G4387" s="8"/>
      <c r="H4387" s="9"/>
      <c r="I4387" s="9"/>
      <c r="J4387" s="17">
        <f>E4387-F4387</f>
        <v>17308.419999999984</v>
      </c>
      <c r="K4387" s="9"/>
      <c r="L4387" s="9"/>
      <c r="M4387" s="9"/>
    </row>
    <row r="4388" spans="1:13" ht="12.75">
      <c r="A4388" s="1" t="s">
        <v>13</v>
      </c>
      <c r="B4388" s="5" t="s">
        <v>152</v>
      </c>
      <c r="C4388" s="5" t="s">
        <v>147</v>
      </c>
      <c r="D4388" s="5" t="s">
        <v>16</v>
      </c>
      <c r="E4388" s="16">
        <v>10898.52</v>
      </c>
      <c r="F4388" s="16">
        <v>10978.11</v>
      </c>
      <c r="G4388" s="8"/>
      <c r="H4388" s="9"/>
      <c r="I4388" s="9"/>
      <c r="J4388" s="17">
        <f>E4388-F4388</f>
        <v>-79.59000000000015</v>
      </c>
      <c r="K4388" s="9"/>
      <c r="L4388" s="9"/>
      <c r="M4388" s="9"/>
    </row>
    <row r="4389" spans="1:13" ht="12.75">
      <c r="A4389" s="1" t="s">
        <v>13</v>
      </c>
      <c r="B4389" s="5" t="s">
        <v>152</v>
      </c>
      <c r="C4389" s="5" t="s">
        <v>147</v>
      </c>
      <c r="D4389" s="5" t="s">
        <v>49</v>
      </c>
      <c r="E4389" s="16">
        <v>1068.6</v>
      </c>
      <c r="F4389" s="16">
        <v>1083.24</v>
      </c>
      <c r="G4389" s="8"/>
      <c r="H4389" s="9"/>
      <c r="I4389" s="9"/>
      <c r="J4389" s="17">
        <f>E4389-F4389</f>
        <v>-14.6400000000001</v>
      </c>
      <c r="K4389" s="9"/>
      <c r="L4389" s="9"/>
      <c r="M4389" s="9"/>
    </row>
    <row r="4390" spans="1:13" ht="12.75">
      <c r="A4390" s="1" t="s">
        <v>13</v>
      </c>
      <c r="B4390" s="5" t="s">
        <v>152</v>
      </c>
      <c r="C4390" s="5" t="s">
        <v>147</v>
      </c>
      <c r="D4390" s="5" t="s">
        <v>50</v>
      </c>
      <c r="E4390" s="16">
        <v>1495.86</v>
      </c>
      <c r="F4390" s="16">
        <v>1518.84</v>
      </c>
      <c r="G4390" s="8"/>
      <c r="H4390" s="9"/>
      <c r="I4390" s="9"/>
      <c r="J4390" s="17">
        <f>E4390-F4390</f>
        <v>-22.980000000000018</v>
      </c>
      <c r="K4390" s="9"/>
      <c r="L4390" s="9"/>
      <c r="M4390" s="9"/>
    </row>
    <row r="4391" spans="1:13" ht="12.75">
      <c r="A4391" s="1" t="s">
        <v>13</v>
      </c>
      <c r="B4391" s="5" t="s">
        <v>152</v>
      </c>
      <c r="C4391" s="5" t="s">
        <v>147</v>
      </c>
      <c r="D4391" s="5" t="s">
        <v>17</v>
      </c>
      <c r="E4391" s="16">
        <v>3022.32</v>
      </c>
      <c r="F4391" s="16">
        <v>3049.72</v>
      </c>
      <c r="G4391" s="8"/>
      <c r="H4391" s="9"/>
      <c r="I4391" s="9"/>
      <c r="J4391" s="17">
        <f>E4391-F4391</f>
        <v>-27.399999999999636</v>
      </c>
      <c r="K4391" s="9"/>
      <c r="L4391" s="9"/>
      <c r="M4391" s="9"/>
    </row>
    <row r="4392" spans="1:13" ht="12.75">
      <c r="A4392" s="1" t="s">
        <v>13</v>
      </c>
      <c r="B4392" s="5" t="s">
        <v>152</v>
      </c>
      <c r="C4392" s="5" t="s">
        <v>147</v>
      </c>
      <c r="D4392" s="5" t="s">
        <v>18</v>
      </c>
      <c r="E4392" s="16">
        <v>2961.3</v>
      </c>
      <c r="F4392" s="16">
        <v>3000.37</v>
      </c>
      <c r="G4392" s="8"/>
      <c r="H4392" s="9"/>
      <c r="I4392" s="9"/>
      <c r="J4392" s="17">
        <f>E4392-F4392</f>
        <v>-39.06999999999971</v>
      </c>
      <c r="K4392" s="9"/>
      <c r="L4392" s="9"/>
      <c r="M4392" s="9"/>
    </row>
    <row r="4393" spans="1:13" ht="12.75">
      <c r="A4393" s="1" t="s">
        <v>13</v>
      </c>
      <c r="B4393" s="5" t="s">
        <v>152</v>
      </c>
      <c r="C4393" s="5" t="s">
        <v>147</v>
      </c>
      <c r="D4393" s="5" t="s">
        <v>19</v>
      </c>
      <c r="E4393" s="16">
        <v>1495.86</v>
      </c>
      <c r="F4393" s="16">
        <v>1531.84</v>
      </c>
      <c r="G4393" s="8"/>
      <c r="H4393" s="9"/>
      <c r="I4393" s="9"/>
      <c r="J4393" s="17">
        <f>E4393-F4393</f>
        <v>-35.98000000000002</v>
      </c>
      <c r="K4393" s="9"/>
      <c r="L4393" s="9"/>
      <c r="M4393" s="9"/>
    </row>
    <row r="4394" spans="1:13" ht="12.75">
      <c r="A4394" s="1" t="s">
        <v>13</v>
      </c>
      <c r="B4394" s="5" t="s">
        <v>152</v>
      </c>
      <c r="C4394" s="5" t="s">
        <v>147</v>
      </c>
      <c r="D4394" s="5" t="s">
        <v>21</v>
      </c>
      <c r="E4394" s="16">
        <v>18999.9</v>
      </c>
      <c r="F4394" s="16">
        <v>18652.39</v>
      </c>
      <c r="G4394" s="8"/>
      <c r="H4394" s="9"/>
      <c r="I4394" s="9"/>
      <c r="J4394" s="17">
        <f>E4394-F4394</f>
        <v>347.51000000000204</v>
      </c>
      <c r="K4394" s="9">
        <f>K4402</f>
        <v>484.43999999999994</v>
      </c>
      <c r="L4394" s="9"/>
      <c r="M4394" s="9"/>
    </row>
    <row r="4395" spans="1:13" ht="12.75">
      <c r="A4395" s="1" t="s">
        <v>13</v>
      </c>
      <c r="B4395" s="5" t="s">
        <v>152</v>
      </c>
      <c r="C4395" s="5" t="s">
        <v>147</v>
      </c>
      <c r="D4395" s="5" t="s">
        <v>22</v>
      </c>
      <c r="E4395" s="16">
        <v>1495.92</v>
      </c>
      <c r="F4395" s="16">
        <v>1493.18</v>
      </c>
      <c r="G4395" s="8"/>
      <c r="H4395" s="9"/>
      <c r="I4395" s="9"/>
      <c r="J4395" s="17">
        <f>E4395-F4395</f>
        <v>2.740000000000009</v>
      </c>
      <c r="K4395" s="9"/>
      <c r="L4395" s="9"/>
      <c r="M4395" s="9"/>
    </row>
    <row r="4396" spans="1:13" ht="12.75">
      <c r="A4396" s="1" t="s">
        <v>13</v>
      </c>
      <c r="B4396" s="5" t="s">
        <v>152</v>
      </c>
      <c r="C4396" s="5" t="s">
        <v>147</v>
      </c>
      <c r="D4396" s="5" t="s">
        <v>24</v>
      </c>
      <c r="E4396" s="16">
        <v>30.6</v>
      </c>
      <c r="F4396" s="16">
        <v>37.65</v>
      </c>
      <c r="G4396" s="8"/>
      <c r="H4396" s="9"/>
      <c r="I4396" s="9"/>
      <c r="J4396" s="17">
        <f>E4396-F4396</f>
        <v>-7.049999999999997</v>
      </c>
      <c r="K4396" s="9"/>
      <c r="L4396" s="9"/>
      <c r="M4396" s="9"/>
    </row>
    <row r="4397" spans="1:13" ht="12.75">
      <c r="A4397" s="1" t="s">
        <v>13</v>
      </c>
      <c r="B4397" s="5" t="s">
        <v>152</v>
      </c>
      <c r="C4397" s="5" t="s">
        <v>147</v>
      </c>
      <c r="D4397" s="5" t="s">
        <v>25</v>
      </c>
      <c r="E4397" s="16">
        <v>28971.18</v>
      </c>
      <c r="F4397" s="16">
        <v>29200.93</v>
      </c>
      <c r="G4397" s="8"/>
      <c r="H4397" s="9"/>
      <c r="I4397" s="9"/>
      <c r="J4397" s="17">
        <f>E4397-F4397</f>
        <v>-229.75</v>
      </c>
      <c r="K4397" s="9"/>
      <c r="L4397" s="9"/>
      <c r="M4397" s="9"/>
    </row>
    <row r="4398" spans="1:13" ht="12.75">
      <c r="A4398" s="1" t="s">
        <v>13</v>
      </c>
      <c r="B4398" s="5" t="s">
        <v>152</v>
      </c>
      <c r="C4398" s="5" t="s">
        <v>147</v>
      </c>
      <c r="D4398" s="10" t="s">
        <v>26</v>
      </c>
      <c r="E4398" s="11">
        <v>25918.32</v>
      </c>
      <c r="F4398" s="11">
        <v>26268.14</v>
      </c>
      <c r="G4398" s="8">
        <v>36900</v>
      </c>
      <c r="H4398" s="9"/>
      <c r="I4398" s="9"/>
      <c r="J4398" s="17">
        <f>E4398-F4398</f>
        <v>-349.8199999999997</v>
      </c>
      <c r="K4398" s="9"/>
      <c r="L4398" s="9"/>
      <c r="M4398" s="9"/>
    </row>
    <row r="4399" spans="1:13" ht="12.75">
      <c r="A4399" s="1" t="s">
        <v>13</v>
      </c>
      <c r="B4399" s="5" t="s">
        <v>152</v>
      </c>
      <c r="C4399" s="18" t="s">
        <v>147</v>
      </c>
      <c r="D4399" s="18" t="s">
        <v>28</v>
      </c>
      <c r="E4399" s="19">
        <v>20148.48</v>
      </c>
      <c r="F4399" s="19">
        <v>20545.56</v>
      </c>
      <c r="G4399" s="8"/>
      <c r="H4399" s="9"/>
      <c r="I4399" s="9"/>
      <c r="J4399" s="17">
        <f>E4399-F4399</f>
        <v>-397.08000000000175</v>
      </c>
      <c r="K4399" s="9"/>
      <c r="L4399" s="9"/>
      <c r="M4399" s="9"/>
    </row>
    <row r="4400" spans="1:13" ht="12.75">
      <c r="A4400" s="1" t="s">
        <v>13</v>
      </c>
      <c r="B4400" s="5" t="s">
        <v>152</v>
      </c>
      <c r="C4400" s="5" t="s">
        <v>147</v>
      </c>
      <c r="D4400" s="5" t="s">
        <v>54</v>
      </c>
      <c r="E4400" s="16">
        <v>10288.02</v>
      </c>
      <c r="F4400" s="16">
        <v>10278.29</v>
      </c>
      <c r="G4400" s="8"/>
      <c r="H4400" s="9"/>
      <c r="I4400" s="9"/>
      <c r="J4400" s="17">
        <f>E4400-F4400</f>
        <v>9.729999999999563</v>
      </c>
      <c r="K4400" s="9"/>
      <c r="L4400" s="9"/>
      <c r="M4400" s="9"/>
    </row>
    <row r="4401" spans="1:13" ht="12.75">
      <c r="A4401" s="1" t="s">
        <v>13</v>
      </c>
      <c r="B4401" s="5" t="s">
        <v>152</v>
      </c>
      <c r="C4401" s="5" t="s">
        <v>147</v>
      </c>
      <c r="D4401" s="5" t="s">
        <v>29</v>
      </c>
      <c r="E4401" s="16">
        <v>281.94</v>
      </c>
      <c r="F4401" s="16">
        <v>284.44</v>
      </c>
      <c r="G4401" s="8"/>
      <c r="H4401" s="9"/>
      <c r="I4401" s="9"/>
      <c r="J4401" s="17">
        <f>E4401-F4401</f>
        <v>-2.5</v>
      </c>
      <c r="K4401" s="9"/>
      <c r="L4401" s="9"/>
      <c r="M4401" s="9"/>
    </row>
    <row r="4402" spans="1:13" ht="12.75">
      <c r="A4402" s="1" t="s">
        <v>13</v>
      </c>
      <c r="B4402" s="5" t="s">
        <v>152</v>
      </c>
      <c r="C4402" s="5" t="s">
        <v>147</v>
      </c>
      <c r="D4402" s="5" t="s">
        <v>30</v>
      </c>
      <c r="E4402" s="16">
        <v>11221.4</v>
      </c>
      <c r="F4402" s="16">
        <v>11017.19</v>
      </c>
      <c r="G4402" s="8"/>
      <c r="H4402" s="9"/>
      <c r="I4402" s="9"/>
      <c r="J4402" s="17">
        <f>E4402-F4402</f>
        <v>204.20999999999913</v>
      </c>
      <c r="K4402" s="9">
        <f>40.37*12</f>
        <v>484.43999999999994</v>
      </c>
      <c r="L4402" s="9"/>
      <c r="M4402" s="9"/>
    </row>
    <row r="4403" spans="1:13" ht="12.75">
      <c r="A4403" s="1" t="s">
        <v>13</v>
      </c>
      <c r="B4403" s="5" t="s">
        <v>152</v>
      </c>
      <c r="C4403" s="5" t="s">
        <v>147</v>
      </c>
      <c r="D4403" s="5" t="s">
        <v>33</v>
      </c>
      <c r="E4403" s="16">
        <v>1770.66</v>
      </c>
      <c r="F4403" s="16">
        <v>1792.7</v>
      </c>
      <c r="G4403" s="8"/>
      <c r="H4403" s="9"/>
      <c r="I4403" s="9"/>
      <c r="J4403" s="17">
        <f>E4403-F4403</f>
        <v>-22.039999999999964</v>
      </c>
      <c r="K4403" s="9"/>
      <c r="L4403" s="9"/>
      <c r="M4403" s="9"/>
    </row>
    <row r="4404" spans="1:13" ht="12.75">
      <c r="A4404" s="1" t="s">
        <v>13</v>
      </c>
      <c r="B4404" s="5" t="s">
        <v>152</v>
      </c>
      <c r="C4404" s="5" t="s">
        <v>147</v>
      </c>
      <c r="D4404" s="5" t="s">
        <v>37</v>
      </c>
      <c r="E4404" s="16">
        <v>140068.88</v>
      </c>
      <c r="F4404" s="16">
        <v>140732.59</v>
      </c>
      <c r="G4404" s="8"/>
      <c r="H4404" s="9"/>
      <c r="I4404" s="9"/>
      <c r="J4404" s="17">
        <f>E4404-F4404</f>
        <v>-663.7099999999919</v>
      </c>
      <c r="K4404" s="9"/>
      <c r="L4404" s="9"/>
      <c r="M4404" s="9"/>
    </row>
    <row r="4405" spans="2:13" ht="12.75">
      <c r="B4405" s="5"/>
      <c r="C4405" s="5"/>
      <c r="D4405" s="10" t="s">
        <v>38</v>
      </c>
      <c r="E4405" s="11">
        <f>E4388+E4389+E4390+E4391+E4392+E4393+E4395+E4396+E4397+E4400+E4403</f>
        <v>63498.84000000001</v>
      </c>
      <c r="F4405" s="11">
        <f>F4388+F4389+F4390+F4391+F4392+F4393+F4395+F4396+F4397+F4400+F4403</f>
        <v>63964.87</v>
      </c>
      <c r="G4405" s="8"/>
      <c r="H4405" s="9"/>
      <c r="I4405" s="9"/>
      <c r="J4405" s="17">
        <f>E4405-F4405</f>
        <v>-466.02999999999156</v>
      </c>
      <c r="K4405" s="9"/>
      <c r="L4405" s="9"/>
      <c r="M4405" s="9"/>
    </row>
    <row r="4406" spans="2:13" ht="12.75">
      <c r="B4406" s="5"/>
      <c r="C4406" s="5"/>
      <c r="D4406" s="10" t="s">
        <v>51</v>
      </c>
      <c r="E4406" s="11">
        <f>E4405+E4399+E4398</f>
        <v>109565.64000000001</v>
      </c>
      <c r="F4406" s="11">
        <f>F4405+F4399+F4398</f>
        <v>110778.57</v>
      </c>
      <c r="G4406" s="8"/>
      <c r="H4406" s="9"/>
      <c r="I4406" s="9"/>
      <c r="J4406" s="17">
        <f>E4406-F4406</f>
        <v>-1212.929999999993</v>
      </c>
      <c r="K4406" s="9"/>
      <c r="L4406" s="9"/>
      <c r="M4406" s="9"/>
    </row>
    <row r="4407" spans="1:13" ht="12.75">
      <c r="A4407" s="1" t="s">
        <v>13</v>
      </c>
      <c r="B4407" s="5" t="s">
        <v>152</v>
      </c>
      <c r="C4407" s="5" t="s">
        <v>150</v>
      </c>
      <c r="D4407" s="5" t="s">
        <v>16</v>
      </c>
      <c r="E4407" s="16">
        <v>11027.1</v>
      </c>
      <c r="F4407" s="16">
        <v>10864.81</v>
      </c>
      <c r="G4407" s="8"/>
      <c r="H4407" s="9"/>
      <c r="I4407" s="9"/>
      <c r="J4407" s="17">
        <f>E4407-F4407</f>
        <v>162.29000000000087</v>
      </c>
      <c r="K4407" s="9"/>
      <c r="L4407" s="9"/>
      <c r="M4407" s="9"/>
    </row>
    <row r="4408" spans="1:13" ht="12.75">
      <c r="A4408" s="1" t="s">
        <v>13</v>
      </c>
      <c r="B4408" s="5" t="s">
        <v>152</v>
      </c>
      <c r="C4408" s="5" t="s">
        <v>150</v>
      </c>
      <c r="D4408" s="5" t="s">
        <v>49</v>
      </c>
      <c r="E4408" s="16">
        <v>1081.26</v>
      </c>
      <c r="F4408" s="16">
        <v>1071.16</v>
      </c>
      <c r="G4408" s="8"/>
      <c r="H4408" s="9"/>
      <c r="I4408" s="9"/>
      <c r="J4408" s="17">
        <f>E4408-F4408</f>
        <v>10.099999999999909</v>
      </c>
      <c r="K4408" s="9"/>
      <c r="L4408" s="9"/>
      <c r="M4408" s="9"/>
    </row>
    <row r="4409" spans="1:13" ht="12.75">
      <c r="A4409" s="1" t="s">
        <v>13</v>
      </c>
      <c r="B4409" s="5" t="s">
        <v>152</v>
      </c>
      <c r="C4409" s="5" t="s">
        <v>150</v>
      </c>
      <c r="D4409" s="5" t="s">
        <v>50</v>
      </c>
      <c r="E4409" s="16">
        <v>1513.74</v>
      </c>
      <c r="F4409" s="16">
        <v>1501.7</v>
      </c>
      <c r="G4409" s="8"/>
      <c r="H4409" s="9"/>
      <c r="I4409" s="9"/>
      <c r="J4409" s="17">
        <f>E4409-F4409</f>
        <v>12.039999999999964</v>
      </c>
      <c r="K4409" s="9"/>
      <c r="L4409" s="9"/>
      <c r="M4409" s="9"/>
    </row>
    <row r="4410" spans="1:13" ht="12.75">
      <c r="A4410" s="1" t="s">
        <v>13</v>
      </c>
      <c r="B4410" s="5" t="s">
        <v>152</v>
      </c>
      <c r="C4410" s="5" t="s">
        <v>150</v>
      </c>
      <c r="D4410" s="5" t="s">
        <v>17</v>
      </c>
      <c r="E4410" s="16">
        <v>3058.02</v>
      </c>
      <c r="F4410" s="16">
        <v>3017.54</v>
      </c>
      <c r="G4410" s="8"/>
      <c r="H4410" s="9"/>
      <c r="I4410" s="9"/>
      <c r="J4410" s="17">
        <f>E4410-F4410</f>
        <v>40.48000000000002</v>
      </c>
      <c r="K4410" s="9"/>
      <c r="L4410" s="9"/>
      <c r="M4410" s="9"/>
    </row>
    <row r="4411" spans="1:13" ht="12.75">
      <c r="A4411" s="1" t="s">
        <v>13</v>
      </c>
      <c r="B4411" s="5" t="s">
        <v>152</v>
      </c>
      <c r="C4411" s="5" t="s">
        <v>150</v>
      </c>
      <c r="D4411" s="5" t="s">
        <v>18</v>
      </c>
      <c r="E4411" s="16">
        <v>2996.28</v>
      </c>
      <c r="F4411" s="16">
        <v>2966.99</v>
      </c>
      <c r="G4411" s="8"/>
      <c r="H4411" s="9"/>
      <c r="I4411" s="9"/>
      <c r="J4411" s="17">
        <f>E4411-F4411</f>
        <v>29.29000000000042</v>
      </c>
      <c r="K4411" s="9"/>
      <c r="L4411" s="9"/>
      <c r="M4411" s="9"/>
    </row>
    <row r="4412" spans="1:13" ht="12.75">
      <c r="A4412" s="1" t="s">
        <v>13</v>
      </c>
      <c r="B4412" s="5" t="s">
        <v>152</v>
      </c>
      <c r="C4412" s="5" t="s">
        <v>150</v>
      </c>
      <c r="D4412" s="5" t="s">
        <v>19</v>
      </c>
      <c r="E4412" s="16">
        <v>1513.74</v>
      </c>
      <c r="F4412" s="16">
        <v>1512.73</v>
      </c>
      <c r="G4412" s="8"/>
      <c r="H4412" s="9"/>
      <c r="I4412" s="9"/>
      <c r="J4412" s="17">
        <f>E4412-F4412</f>
        <v>1.009999999999991</v>
      </c>
      <c r="K4412" s="9"/>
      <c r="L4412" s="9"/>
      <c r="M4412" s="9"/>
    </row>
    <row r="4413" spans="1:13" ht="12.75">
      <c r="A4413" s="1" t="s">
        <v>13</v>
      </c>
      <c r="B4413" s="5" t="s">
        <v>152</v>
      </c>
      <c r="C4413" s="5" t="s">
        <v>150</v>
      </c>
      <c r="D4413" s="5" t="s">
        <v>21</v>
      </c>
      <c r="E4413" s="16">
        <v>28497.93</v>
      </c>
      <c r="F4413" s="16">
        <v>27892.88</v>
      </c>
      <c r="G4413" s="8"/>
      <c r="H4413" s="9"/>
      <c r="I4413" s="9"/>
      <c r="J4413" s="17">
        <f>E4413-F4413</f>
        <v>605.0499999999993</v>
      </c>
      <c r="K4413" s="9">
        <f>K4421</f>
        <v>716.76</v>
      </c>
      <c r="L4413" s="9"/>
      <c r="M4413" s="9"/>
    </row>
    <row r="4414" spans="1:13" ht="12.75">
      <c r="A4414" s="1" t="s">
        <v>13</v>
      </c>
      <c r="B4414" s="5" t="s">
        <v>152</v>
      </c>
      <c r="C4414" s="5" t="s">
        <v>150</v>
      </c>
      <c r="D4414" s="5" t="s">
        <v>22</v>
      </c>
      <c r="E4414" s="16">
        <v>1513.62</v>
      </c>
      <c r="F4414" s="16">
        <v>1479.73</v>
      </c>
      <c r="G4414" s="8"/>
      <c r="H4414" s="9"/>
      <c r="I4414" s="9"/>
      <c r="J4414" s="17">
        <f>E4414-F4414</f>
        <v>33.88999999999987</v>
      </c>
      <c r="K4414" s="9"/>
      <c r="L4414" s="9"/>
      <c r="M4414" s="9"/>
    </row>
    <row r="4415" spans="1:13" ht="12.75">
      <c r="A4415" s="1" t="s">
        <v>13</v>
      </c>
      <c r="B4415" s="5" t="s">
        <v>152</v>
      </c>
      <c r="C4415" s="5" t="s">
        <v>150</v>
      </c>
      <c r="D4415" s="5" t="s">
        <v>24</v>
      </c>
      <c r="E4415" s="16">
        <v>30.96</v>
      </c>
      <c r="F4415" s="16">
        <v>36.3</v>
      </c>
      <c r="G4415" s="8"/>
      <c r="H4415" s="9"/>
      <c r="I4415" s="9"/>
      <c r="J4415" s="17">
        <f>E4415-F4415</f>
        <v>-5.339999999999996</v>
      </c>
      <c r="K4415" s="9"/>
      <c r="L4415" s="9"/>
      <c r="M4415" s="9"/>
    </row>
    <row r="4416" spans="1:13" ht="12.75">
      <c r="A4416" s="1" t="s">
        <v>13</v>
      </c>
      <c r="B4416" s="5" t="s">
        <v>152</v>
      </c>
      <c r="C4416" s="5" t="s">
        <v>150</v>
      </c>
      <c r="D4416" s="5" t="s">
        <v>25</v>
      </c>
      <c r="E4416" s="16">
        <v>29312.82</v>
      </c>
      <c r="F4416" s="16">
        <v>28896.79</v>
      </c>
      <c r="G4416" s="8"/>
      <c r="H4416" s="9"/>
      <c r="I4416" s="9"/>
      <c r="J4416" s="17">
        <f>E4416-F4416</f>
        <v>416.02999999999884</v>
      </c>
      <c r="K4416" s="9"/>
      <c r="L4416" s="9"/>
      <c r="M4416" s="9"/>
    </row>
    <row r="4417" spans="1:13" ht="12.75">
      <c r="A4417" s="1" t="s">
        <v>13</v>
      </c>
      <c r="B4417" s="5" t="s">
        <v>152</v>
      </c>
      <c r="C4417" s="5" t="s">
        <v>150</v>
      </c>
      <c r="D4417" s="10" t="s">
        <v>26</v>
      </c>
      <c r="E4417" s="11">
        <v>26224.02</v>
      </c>
      <c r="F4417" s="11">
        <v>25974.32</v>
      </c>
      <c r="G4417" s="8">
        <v>1200</v>
      </c>
      <c r="H4417" s="9"/>
      <c r="I4417" s="9"/>
      <c r="J4417" s="17">
        <f>E4417-F4417</f>
        <v>249.70000000000073</v>
      </c>
      <c r="K4417" s="9"/>
      <c r="L4417" s="9"/>
      <c r="M4417" s="9"/>
    </row>
    <row r="4418" spans="1:13" ht="12.75">
      <c r="A4418" s="1" t="s">
        <v>13</v>
      </c>
      <c r="B4418" s="5" t="s">
        <v>152</v>
      </c>
      <c r="C4418" s="18" t="s">
        <v>150</v>
      </c>
      <c r="D4418" s="18" t="s">
        <v>28</v>
      </c>
      <c r="E4418" s="19">
        <v>20386.08</v>
      </c>
      <c r="F4418" s="19">
        <v>20298.21</v>
      </c>
      <c r="G4418" s="8"/>
      <c r="H4418" s="9"/>
      <c r="I4418" s="9"/>
      <c r="J4418" s="17">
        <f>E4418-F4418</f>
        <v>87.87000000000262</v>
      </c>
      <c r="K4418" s="9"/>
      <c r="L4418" s="9"/>
      <c r="M4418" s="9"/>
    </row>
    <row r="4419" spans="1:13" ht="12.75">
      <c r="A4419" s="1" t="s">
        <v>13</v>
      </c>
      <c r="B4419" s="5" t="s">
        <v>152</v>
      </c>
      <c r="C4419" s="5" t="s">
        <v>150</v>
      </c>
      <c r="D4419" s="5" t="s">
        <v>54</v>
      </c>
      <c r="E4419" s="16">
        <v>10409.46</v>
      </c>
      <c r="F4419" s="16">
        <v>10184.17</v>
      </c>
      <c r="G4419" s="8"/>
      <c r="H4419" s="9"/>
      <c r="I4419" s="9"/>
      <c r="J4419" s="17">
        <f>E4419-F4419</f>
        <v>225.28999999999905</v>
      </c>
      <c r="K4419" s="9"/>
      <c r="L4419" s="9"/>
      <c r="M4419" s="9"/>
    </row>
    <row r="4420" spans="1:13" ht="12.75">
      <c r="A4420" s="1" t="s">
        <v>13</v>
      </c>
      <c r="B4420" s="5" t="s">
        <v>152</v>
      </c>
      <c r="C4420" s="5" t="s">
        <v>150</v>
      </c>
      <c r="D4420" s="5" t="s">
        <v>29</v>
      </c>
      <c r="E4420" s="16">
        <v>370.26</v>
      </c>
      <c r="F4420" s="16">
        <v>365.36</v>
      </c>
      <c r="G4420" s="8"/>
      <c r="H4420" s="9"/>
      <c r="I4420" s="9"/>
      <c r="J4420" s="17">
        <f>E4420-F4420</f>
        <v>4.899999999999977</v>
      </c>
      <c r="K4420" s="9"/>
      <c r="L4420" s="9"/>
      <c r="M4420" s="9"/>
    </row>
    <row r="4421" spans="1:13" ht="12.75">
      <c r="A4421" s="1" t="s">
        <v>13</v>
      </c>
      <c r="B4421" s="5" t="s">
        <v>152</v>
      </c>
      <c r="C4421" s="5" t="s">
        <v>150</v>
      </c>
      <c r="D4421" s="5" t="s">
        <v>30</v>
      </c>
      <c r="E4421" s="16">
        <v>16832.39</v>
      </c>
      <c r="F4421" s="16">
        <v>16476.36</v>
      </c>
      <c r="G4421" s="8"/>
      <c r="H4421" s="9"/>
      <c r="I4421" s="9"/>
      <c r="J4421" s="17">
        <f>E4421-F4421</f>
        <v>356.02999999999884</v>
      </c>
      <c r="K4421" s="9">
        <f>59.73*12</f>
        <v>716.76</v>
      </c>
      <c r="L4421" s="9"/>
      <c r="M4421" s="9"/>
    </row>
    <row r="4422" spans="1:13" ht="12.75">
      <c r="A4422" s="1" t="s">
        <v>13</v>
      </c>
      <c r="B4422" s="5" t="s">
        <v>152</v>
      </c>
      <c r="C4422" s="5" t="s">
        <v>150</v>
      </c>
      <c r="D4422" s="5" t="s">
        <v>33</v>
      </c>
      <c r="E4422" s="16">
        <v>1791.54</v>
      </c>
      <c r="F4422" s="16">
        <v>1772.89</v>
      </c>
      <c r="G4422" s="8"/>
      <c r="H4422" s="9"/>
      <c r="I4422" s="9"/>
      <c r="J4422" s="17">
        <f>E4422-F4422</f>
        <v>18.649999999999864</v>
      </c>
      <c r="K4422" s="9"/>
      <c r="L4422" s="9"/>
      <c r="M4422" s="9"/>
    </row>
    <row r="4423" spans="1:13" ht="12.75">
      <c r="A4423" s="1" t="s">
        <v>13</v>
      </c>
      <c r="B4423" s="5" t="s">
        <v>152</v>
      </c>
      <c r="C4423" s="5" t="s">
        <v>150</v>
      </c>
      <c r="D4423" s="5" t="s">
        <v>37</v>
      </c>
      <c r="E4423" s="16">
        <v>156559.22</v>
      </c>
      <c r="F4423" s="16">
        <v>154311.94</v>
      </c>
      <c r="G4423" s="8"/>
      <c r="H4423" s="9"/>
      <c r="I4423" s="9"/>
      <c r="J4423" s="17">
        <f>E4423-F4423</f>
        <v>2247.279999999999</v>
      </c>
      <c r="K4423" s="9"/>
      <c r="L4423" s="9"/>
      <c r="M4423" s="9"/>
    </row>
    <row r="4424" spans="2:13" ht="12.75">
      <c r="B4424" s="5"/>
      <c r="C4424" s="5"/>
      <c r="D4424" s="10" t="s">
        <v>38</v>
      </c>
      <c r="E4424" s="11">
        <f>E4407+E4408+E4409+E4410+E4411+E4412+E4414+E4415+E4416+E4419+E4422</f>
        <v>64248.53999999999</v>
      </c>
      <c r="F4424" s="11">
        <f>F4407+F4408+F4409+F4410+F4411+F4412+F4414+F4415+F4416+F4419+F4422</f>
        <v>63304.81</v>
      </c>
      <c r="G4424" s="8"/>
      <c r="H4424" s="9"/>
      <c r="I4424" s="9"/>
      <c r="J4424" s="17">
        <f>E4424-F4424</f>
        <v>943.7299999999959</v>
      </c>
      <c r="K4424" s="9"/>
      <c r="L4424" s="9"/>
      <c r="M4424" s="9"/>
    </row>
    <row r="4425" spans="2:13" ht="12.75">
      <c r="B4425" s="5"/>
      <c r="C4425" s="5"/>
      <c r="D4425" s="10" t="s">
        <v>51</v>
      </c>
      <c r="E4425" s="11">
        <f>E4424+E4418+E4417</f>
        <v>110858.64</v>
      </c>
      <c r="F4425" s="11">
        <f>F4424+F4418+F4417</f>
        <v>109577.34</v>
      </c>
      <c r="G4425" s="8"/>
      <c r="H4425" s="9"/>
      <c r="I4425" s="9"/>
      <c r="J4425" s="17">
        <f>E4425-F4425</f>
        <v>1281.300000000003</v>
      </c>
      <c r="K4425" s="9"/>
      <c r="L4425" s="9"/>
      <c r="M4425" s="9"/>
    </row>
    <row r="4426" spans="1:13" ht="12.75">
      <c r="A4426" s="1" t="s">
        <v>13</v>
      </c>
      <c r="B4426" s="5" t="s">
        <v>152</v>
      </c>
      <c r="C4426" s="5" t="s">
        <v>84</v>
      </c>
      <c r="D4426" s="5" t="s">
        <v>16</v>
      </c>
      <c r="E4426" s="16">
        <v>4316.2</v>
      </c>
      <c r="F4426" s="16">
        <v>4017.46</v>
      </c>
      <c r="G4426" s="8"/>
      <c r="H4426" s="9"/>
      <c r="I4426" s="9"/>
      <c r="J4426" s="17">
        <f>E4426-F4426</f>
        <v>298.7399999999998</v>
      </c>
      <c r="K4426" s="9"/>
      <c r="L4426" s="9"/>
      <c r="M4426" s="9"/>
    </row>
    <row r="4427" spans="1:13" ht="12.75">
      <c r="A4427" s="1" t="s">
        <v>13</v>
      </c>
      <c r="B4427" s="5" t="s">
        <v>152</v>
      </c>
      <c r="C4427" s="5" t="s">
        <v>84</v>
      </c>
      <c r="D4427" s="5" t="s">
        <v>49</v>
      </c>
      <c r="E4427" s="16">
        <v>423.23</v>
      </c>
      <c r="F4427" s="16">
        <v>398.3</v>
      </c>
      <c r="G4427" s="8"/>
      <c r="H4427" s="9"/>
      <c r="I4427" s="9"/>
      <c r="J4427" s="17">
        <f>E4427-F4427</f>
        <v>24.930000000000007</v>
      </c>
      <c r="K4427" s="9"/>
      <c r="L4427" s="9"/>
      <c r="M4427" s="9"/>
    </row>
    <row r="4428" spans="1:13" ht="12.75">
      <c r="A4428" s="1" t="s">
        <v>13</v>
      </c>
      <c r="B4428" s="5" t="s">
        <v>152</v>
      </c>
      <c r="C4428" s="5" t="s">
        <v>84</v>
      </c>
      <c r="D4428" s="5" t="s">
        <v>50</v>
      </c>
      <c r="E4428" s="16">
        <v>592.6</v>
      </c>
      <c r="F4428" s="16">
        <v>559.3</v>
      </c>
      <c r="G4428" s="8"/>
      <c r="H4428" s="9"/>
      <c r="I4428" s="9"/>
      <c r="J4428" s="17">
        <f>E4428-F4428</f>
        <v>33.30000000000007</v>
      </c>
      <c r="K4428" s="9"/>
      <c r="L4428" s="9"/>
      <c r="M4428" s="9"/>
    </row>
    <row r="4429" spans="1:13" ht="12.75">
      <c r="A4429" s="1" t="s">
        <v>13</v>
      </c>
      <c r="B4429" s="5" t="s">
        <v>152</v>
      </c>
      <c r="C4429" s="5" t="s">
        <v>84</v>
      </c>
      <c r="D4429" s="5" t="s">
        <v>17</v>
      </c>
      <c r="E4429" s="16">
        <v>1196.9</v>
      </c>
      <c r="F4429" s="16">
        <v>1117.45</v>
      </c>
      <c r="G4429" s="8"/>
      <c r="H4429" s="9"/>
      <c r="I4429" s="9"/>
      <c r="J4429" s="17">
        <f>E4429-F4429</f>
        <v>79.45000000000005</v>
      </c>
      <c r="K4429" s="9"/>
      <c r="L4429" s="9"/>
      <c r="M4429" s="9"/>
    </row>
    <row r="4430" spans="1:13" ht="12.75">
      <c r="A4430" s="1" t="s">
        <v>13</v>
      </c>
      <c r="B4430" s="5" t="s">
        <v>152</v>
      </c>
      <c r="C4430" s="5" t="s">
        <v>84</v>
      </c>
      <c r="D4430" s="5" t="s">
        <v>18</v>
      </c>
      <c r="E4430" s="16">
        <v>1172.84</v>
      </c>
      <c r="F4430" s="16">
        <v>1102.83</v>
      </c>
      <c r="G4430" s="8"/>
      <c r="H4430" s="9"/>
      <c r="I4430" s="9"/>
      <c r="J4430" s="17">
        <f>E4430-F4430</f>
        <v>70.00999999999999</v>
      </c>
      <c r="K4430" s="9"/>
      <c r="L4430" s="9"/>
      <c r="M4430" s="9"/>
    </row>
    <row r="4431" spans="1:13" ht="12.75">
      <c r="A4431" s="1" t="s">
        <v>13</v>
      </c>
      <c r="B4431" s="5" t="s">
        <v>152</v>
      </c>
      <c r="C4431" s="5" t="s">
        <v>84</v>
      </c>
      <c r="D4431" s="5" t="s">
        <v>19</v>
      </c>
      <c r="E4431" s="16">
        <v>592.68</v>
      </c>
      <c r="F4431" s="16">
        <v>567.69</v>
      </c>
      <c r="G4431" s="8"/>
      <c r="H4431" s="9"/>
      <c r="I4431" s="9"/>
      <c r="J4431" s="17">
        <f>E4431-F4431</f>
        <v>24.989999999999895</v>
      </c>
      <c r="K4431" s="9"/>
      <c r="L4431" s="9"/>
      <c r="M4431" s="9"/>
    </row>
    <row r="4432" spans="1:13" ht="12.75">
      <c r="A4432" s="1" t="s">
        <v>13</v>
      </c>
      <c r="B4432" s="5" t="s">
        <v>152</v>
      </c>
      <c r="C4432" s="5" t="s">
        <v>84</v>
      </c>
      <c r="D4432" s="5" t="s">
        <v>21</v>
      </c>
      <c r="E4432" s="16">
        <v>6363.72</v>
      </c>
      <c r="F4432" s="16">
        <v>5613.93</v>
      </c>
      <c r="G4432" s="8"/>
      <c r="H4432" s="9"/>
      <c r="I4432" s="9"/>
      <c r="J4432" s="17">
        <f>E4432-F4432</f>
        <v>749.79</v>
      </c>
      <c r="K4432" s="9">
        <f>K4440</f>
        <v>716.76</v>
      </c>
      <c r="L4432" s="9"/>
      <c r="M4432" s="9"/>
    </row>
    <row r="4433" spans="1:13" ht="12.75">
      <c r="A4433" s="1" t="s">
        <v>13</v>
      </c>
      <c r="B4433" s="5" t="s">
        <v>152</v>
      </c>
      <c r="C4433" s="5" t="s">
        <v>84</v>
      </c>
      <c r="D4433" s="5" t="s">
        <v>22</v>
      </c>
      <c r="E4433" s="16">
        <v>592.27</v>
      </c>
      <c r="F4433" s="16">
        <v>542.51</v>
      </c>
      <c r="G4433" s="8"/>
      <c r="H4433" s="9"/>
      <c r="I4433" s="9"/>
      <c r="J4433" s="17">
        <f>E4433-F4433</f>
        <v>49.75999999999999</v>
      </c>
      <c r="K4433" s="9"/>
      <c r="L4433" s="9"/>
      <c r="M4433" s="9"/>
    </row>
    <row r="4434" spans="1:13" ht="12.75">
      <c r="A4434" s="1" t="s">
        <v>13</v>
      </c>
      <c r="B4434" s="5" t="s">
        <v>152</v>
      </c>
      <c r="C4434" s="5" t="s">
        <v>84</v>
      </c>
      <c r="D4434" s="5" t="s">
        <v>24</v>
      </c>
      <c r="E4434" s="16">
        <v>12.2</v>
      </c>
      <c r="F4434" s="16">
        <v>15.76</v>
      </c>
      <c r="G4434" s="8"/>
      <c r="H4434" s="9"/>
      <c r="I4434" s="9"/>
      <c r="J4434" s="17">
        <f>E4434-F4434</f>
        <v>-3.5600000000000005</v>
      </c>
      <c r="K4434" s="9"/>
      <c r="L4434" s="9"/>
      <c r="M4434" s="9"/>
    </row>
    <row r="4435" spans="1:13" ht="12.75">
      <c r="A4435" s="1" t="s">
        <v>13</v>
      </c>
      <c r="B4435" s="5" t="s">
        <v>152</v>
      </c>
      <c r="C4435" s="5" t="s">
        <v>84</v>
      </c>
      <c r="D4435" s="5" t="s">
        <v>25</v>
      </c>
      <c r="E4435" s="16">
        <v>11473.86</v>
      </c>
      <c r="F4435" s="16">
        <v>10691.27</v>
      </c>
      <c r="G4435" s="8"/>
      <c r="H4435" s="9"/>
      <c r="I4435" s="9"/>
      <c r="J4435" s="17">
        <f>E4435-F4435</f>
        <v>782.5900000000001</v>
      </c>
      <c r="K4435" s="9"/>
      <c r="L4435" s="9"/>
      <c r="M4435" s="9"/>
    </row>
    <row r="4436" spans="1:13" ht="12.75">
      <c r="A4436" s="1" t="s">
        <v>13</v>
      </c>
      <c r="B4436" s="5" t="s">
        <v>152</v>
      </c>
      <c r="C4436" s="5" t="s">
        <v>84</v>
      </c>
      <c r="D4436" s="10" t="s">
        <v>26</v>
      </c>
      <c r="E4436" s="11">
        <v>1620.26</v>
      </c>
      <c r="F4436" s="11">
        <v>1524.17</v>
      </c>
      <c r="G4436" s="8">
        <v>9100</v>
      </c>
      <c r="H4436" s="9"/>
      <c r="I4436" s="9"/>
      <c r="J4436" s="17">
        <f>E4436-F4436</f>
        <v>96.08999999999992</v>
      </c>
      <c r="K4436" s="9"/>
      <c r="L4436" s="9"/>
      <c r="M4436" s="9"/>
    </row>
    <row r="4437" spans="1:13" ht="12.75">
      <c r="A4437" s="1" t="s">
        <v>13</v>
      </c>
      <c r="B4437" s="5" t="s">
        <v>152</v>
      </c>
      <c r="C4437" s="18" t="s">
        <v>84</v>
      </c>
      <c r="D4437" s="18" t="s">
        <v>28</v>
      </c>
      <c r="E4437" s="19">
        <v>7981.05</v>
      </c>
      <c r="F4437" s="19">
        <v>7589.05</v>
      </c>
      <c r="G4437" s="8"/>
      <c r="H4437" s="9"/>
      <c r="I4437" s="9"/>
      <c r="J4437" s="17">
        <f>E4437-F4437</f>
        <v>392</v>
      </c>
      <c r="K4437" s="9"/>
      <c r="L4437" s="9"/>
      <c r="M4437" s="9"/>
    </row>
    <row r="4438" spans="1:13" ht="12.75">
      <c r="A4438" s="1" t="s">
        <v>13</v>
      </c>
      <c r="B4438" s="5" t="s">
        <v>152</v>
      </c>
      <c r="C4438" s="5" t="s">
        <v>84</v>
      </c>
      <c r="D4438" s="5" t="s">
        <v>54</v>
      </c>
      <c r="E4438" s="16">
        <v>4073.94</v>
      </c>
      <c r="F4438" s="16">
        <v>3737.4</v>
      </c>
      <c r="G4438" s="8"/>
      <c r="H4438" s="9"/>
      <c r="I4438" s="9"/>
      <c r="J4438" s="17">
        <f>E4438-F4438</f>
        <v>336.53999999999996</v>
      </c>
      <c r="K4438" s="9"/>
      <c r="L4438" s="9"/>
      <c r="M4438" s="9"/>
    </row>
    <row r="4439" spans="1:13" ht="12.75">
      <c r="A4439" s="1" t="s">
        <v>13</v>
      </c>
      <c r="B4439" s="5" t="s">
        <v>152</v>
      </c>
      <c r="C4439" s="5" t="s">
        <v>84</v>
      </c>
      <c r="D4439" s="5" t="s">
        <v>29</v>
      </c>
      <c r="E4439" s="16">
        <v>133.4</v>
      </c>
      <c r="F4439" s="16">
        <v>123.67</v>
      </c>
      <c r="G4439" s="8"/>
      <c r="H4439" s="9"/>
      <c r="I4439" s="9"/>
      <c r="J4439" s="17">
        <f>E4439-F4439</f>
        <v>9.730000000000004</v>
      </c>
      <c r="K4439" s="9"/>
      <c r="L4439" s="9"/>
      <c r="M4439" s="9"/>
    </row>
    <row r="4440" spans="1:13" ht="12.75">
      <c r="A4440" s="1" t="s">
        <v>13</v>
      </c>
      <c r="B4440" s="5" t="s">
        <v>152</v>
      </c>
      <c r="C4440" s="5" t="s">
        <v>84</v>
      </c>
      <c r="D4440" s="5" t="s">
        <v>30</v>
      </c>
      <c r="E4440" s="16">
        <v>3758.4</v>
      </c>
      <c r="F4440" s="16">
        <v>3315.98</v>
      </c>
      <c r="G4440" s="8"/>
      <c r="H4440" s="9"/>
      <c r="I4440" s="9"/>
      <c r="J4440" s="17">
        <f>E4440-F4440</f>
        <v>442.4200000000001</v>
      </c>
      <c r="K4440" s="9">
        <f>59.73*12</f>
        <v>716.76</v>
      </c>
      <c r="L4440" s="9"/>
      <c r="M4440" s="9"/>
    </row>
    <row r="4441" spans="1:13" ht="12.75">
      <c r="A4441" s="1" t="s">
        <v>13</v>
      </c>
      <c r="B4441" s="5" t="s">
        <v>152</v>
      </c>
      <c r="C4441" s="5" t="s">
        <v>84</v>
      </c>
      <c r="D4441" s="5" t="s">
        <v>33</v>
      </c>
      <c r="E4441" s="16">
        <v>701.34</v>
      </c>
      <c r="F4441" s="16">
        <v>658.65</v>
      </c>
      <c r="G4441" s="8"/>
      <c r="H4441" s="9"/>
      <c r="I4441" s="9"/>
      <c r="J4441" s="17">
        <f>E4441-F4441</f>
        <v>42.690000000000055</v>
      </c>
      <c r="K4441" s="9"/>
      <c r="L4441" s="9"/>
      <c r="M4441" s="9"/>
    </row>
    <row r="4442" spans="1:13" ht="12.75">
      <c r="A4442" s="1" t="s">
        <v>13</v>
      </c>
      <c r="B4442" s="5" t="s">
        <v>152</v>
      </c>
      <c r="C4442" s="5" t="s">
        <v>84</v>
      </c>
      <c r="D4442" s="5" t="s">
        <v>37</v>
      </c>
      <c r="E4442" s="16">
        <v>45004.89</v>
      </c>
      <c r="F4442" s="16">
        <v>41575.42</v>
      </c>
      <c r="G4442" s="8"/>
      <c r="H4442" s="9"/>
      <c r="I4442" s="9"/>
      <c r="J4442" s="17">
        <f>E4442-F4442</f>
        <v>3429.470000000001</v>
      </c>
      <c r="K4442" s="9"/>
      <c r="L4442" s="9"/>
      <c r="M4442" s="9"/>
    </row>
    <row r="4443" spans="2:13" ht="12.75">
      <c r="B4443" s="5"/>
      <c r="C4443" s="5"/>
      <c r="D4443" s="10" t="s">
        <v>38</v>
      </c>
      <c r="E4443" s="11">
        <f>E4426+E4427+E4428+E4429+E4430+E4431+E4433+E4434+E4435+E4438+E4441</f>
        <v>25148.06</v>
      </c>
      <c r="F4443" s="11">
        <f>F4426+F4427+F4428+F4429+F4430+F4431+F4433+F4434+F4435+F4438+F4441</f>
        <v>23408.620000000003</v>
      </c>
      <c r="G4443" s="8"/>
      <c r="H4443" s="9"/>
      <c r="I4443" s="9"/>
      <c r="J4443" s="17">
        <f>E4443-F4443</f>
        <v>1739.4399999999987</v>
      </c>
      <c r="K4443" s="9"/>
      <c r="L4443" s="9"/>
      <c r="M4443" s="9"/>
    </row>
    <row r="4444" spans="2:13" ht="12.75">
      <c r="B4444" s="5"/>
      <c r="C4444" s="5"/>
      <c r="D4444" s="10" t="s">
        <v>51</v>
      </c>
      <c r="E4444" s="11">
        <f>E4443+E4437+E4436</f>
        <v>34749.37</v>
      </c>
      <c r="F4444" s="11">
        <f>F4443+F4437+F4436</f>
        <v>32521.840000000004</v>
      </c>
      <c r="G4444" s="8"/>
      <c r="H4444" s="9"/>
      <c r="I4444" s="9"/>
      <c r="J4444" s="17">
        <f>E4444-F4444</f>
        <v>2227.529999999999</v>
      </c>
      <c r="K4444" s="9"/>
      <c r="L4444" s="9"/>
      <c r="M4444" s="9"/>
    </row>
    <row r="4445" spans="1:13" ht="12.75">
      <c r="A4445" s="1" t="s">
        <v>13</v>
      </c>
      <c r="B4445" s="5" t="s">
        <v>152</v>
      </c>
      <c r="C4445" s="5" t="s">
        <v>129</v>
      </c>
      <c r="D4445" s="5" t="s">
        <v>16</v>
      </c>
      <c r="E4445" s="16">
        <v>9581.16</v>
      </c>
      <c r="F4445" s="16">
        <v>8889.51</v>
      </c>
      <c r="G4445" s="8"/>
      <c r="H4445" s="9"/>
      <c r="I4445" s="9"/>
      <c r="J4445" s="17">
        <f>E4445-F4445</f>
        <v>691.6499999999996</v>
      </c>
      <c r="K4445" s="9"/>
      <c r="L4445" s="9"/>
      <c r="M4445" s="9"/>
    </row>
    <row r="4446" spans="1:13" ht="12.75">
      <c r="A4446" s="1" t="s">
        <v>13</v>
      </c>
      <c r="B4446" s="5" t="s">
        <v>152</v>
      </c>
      <c r="C4446" s="5" t="s">
        <v>129</v>
      </c>
      <c r="D4446" s="5" t="s">
        <v>49</v>
      </c>
      <c r="E4446" s="16">
        <v>939.36</v>
      </c>
      <c r="F4446" s="16">
        <v>876.89</v>
      </c>
      <c r="G4446" s="8"/>
      <c r="H4446" s="9"/>
      <c r="I4446" s="9"/>
      <c r="J4446" s="17">
        <f>E4446-F4446</f>
        <v>62.47000000000003</v>
      </c>
      <c r="K4446" s="9"/>
      <c r="L4446" s="9"/>
      <c r="M4446" s="9"/>
    </row>
    <row r="4447" spans="1:13" ht="12.75">
      <c r="A4447" s="1" t="s">
        <v>13</v>
      </c>
      <c r="B4447" s="5" t="s">
        <v>152</v>
      </c>
      <c r="C4447" s="5" t="s">
        <v>129</v>
      </c>
      <c r="D4447" s="5" t="s">
        <v>50</v>
      </c>
      <c r="E4447" s="16">
        <v>1315.2</v>
      </c>
      <c r="F4447" s="16">
        <v>1229.67</v>
      </c>
      <c r="G4447" s="8"/>
      <c r="H4447" s="9"/>
      <c r="I4447" s="9"/>
      <c r="J4447" s="17">
        <f>E4447-F4447</f>
        <v>85.52999999999997</v>
      </c>
      <c r="K4447" s="9"/>
      <c r="L4447" s="9"/>
      <c r="M4447" s="9"/>
    </row>
    <row r="4448" spans="1:13" ht="12.75">
      <c r="A4448" s="1" t="s">
        <v>13</v>
      </c>
      <c r="B4448" s="5" t="s">
        <v>152</v>
      </c>
      <c r="C4448" s="5" t="s">
        <v>129</v>
      </c>
      <c r="D4448" s="5" t="s">
        <v>17</v>
      </c>
      <c r="E4448" s="16">
        <v>2657.04</v>
      </c>
      <c r="F4448" s="16">
        <v>2469.38</v>
      </c>
      <c r="G4448" s="8"/>
      <c r="H4448" s="9"/>
      <c r="I4448" s="9"/>
      <c r="J4448" s="17">
        <f>E4448-F4448</f>
        <v>187.65999999999985</v>
      </c>
      <c r="K4448" s="9"/>
      <c r="L4448" s="9"/>
      <c r="M4448" s="9"/>
    </row>
    <row r="4449" spans="1:13" ht="12.75">
      <c r="A4449" s="1" t="s">
        <v>13</v>
      </c>
      <c r="B4449" s="5" t="s">
        <v>152</v>
      </c>
      <c r="C4449" s="5" t="s">
        <v>129</v>
      </c>
      <c r="D4449" s="5" t="s">
        <v>18</v>
      </c>
      <c r="E4449" s="16">
        <v>2603.34</v>
      </c>
      <c r="F4449" s="16">
        <v>2429.05</v>
      </c>
      <c r="G4449" s="8"/>
      <c r="H4449" s="9"/>
      <c r="I4449" s="9"/>
      <c r="J4449" s="17">
        <f>E4449-F4449</f>
        <v>174.28999999999996</v>
      </c>
      <c r="K4449" s="9"/>
      <c r="L4449" s="9"/>
      <c r="M4449" s="9"/>
    </row>
    <row r="4450" spans="1:13" ht="12.75">
      <c r="A4450" s="1" t="s">
        <v>13</v>
      </c>
      <c r="B4450" s="5" t="s">
        <v>152</v>
      </c>
      <c r="C4450" s="5" t="s">
        <v>129</v>
      </c>
      <c r="D4450" s="5" t="s">
        <v>19</v>
      </c>
      <c r="E4450" s="16">
        <v>1315.2</v>
      </c>
      <c r="F4450" s="16">
        <v>1239.78</v>
      </c>
      <c r="G4450" s="8"/>
      <c r="H4450" s="9"/>
      <c r="I4450" s="9"/>
      <c r="J4450" s="17">
        <f>E4450-F4450</f>
        <v>75.42000000000007</v>
      </c>
      <c r="K4450" s="9"/>
      <c r="L4450" s="9"/>
      <c r="M4450" s="9"/>
    </row>
    <row r="4451" spans="1:13" ht="12.75">
      <c r="A4451" s="1" t="s">
        <v>13</v>
      </c>
      <c r="B4451" s="5" t="s">
        <v>152</v>
      </c>
      <c r="C4451" s="5" t="s">
        <v>129</v>
      </c>
      <c r="D4451" s="5" t="s">
        <v>21</v>
      </c>
      <c r="E4451" s="16">
        <v>19457.56</v>
      </c>
      <c r="F4451" s="16">
        <v>15382.41</v>
      </c>
      <c r="G4451" s="8"/>
      <c r="H4451" s="9"/>
      <c r="I4451" s="9"/>
      <c r="J4451" s="17">
        <f>E4451-F4451</f>
        <v>4075.1500000000015</v>
      </c>
      <c r="K4451" s="9">
        <f>K4459</f>
        <v>595.6800000000001</v>
      </c>
      <c r="L4451" s="9"/>
      <c r="M4451" s="9"/>
    </row>
    <row r="4452" spans="1:13" ht="12.75">
      <c r="A4452" s="1" t="s">
        <v>13</v>
      </c>
      <c r="B4452" s="5" t="s">
        <v>152</v>
      </c>
      <c r="C4452" s="5" t="s">
        <v>129</v>
      </c>
      <c r="D4452" s="5" t="s">
        <v>22</v>
      </c>
      <c r="E4452" s="16">
        <v>1315.14</v>
      </c>
      <c r="F4452" s="16">
        <v>1209.54</v>
      </c>
      <c r="G4452" s="8"/>
      <c r="H4452" s="9"/>
      <c r="I4452" s="9"/>
      <c r="J4452" s="17">
        <f>E4452-F4452</f>
        <v>105.60000000000014</v>
      </c>
      <c r="K4452" s="9"/>
      <c r="L4452" s="9"/>
      <c r="M4452" s="9"/>
    </row>
    <row r="4453" spans="1:13" ht="12.75">
      <c r="A4453" s="1" t="s">
        <v>13</v>
      </c>
      <c r="B4453" s="5" t="s">
        <v>152</v>
      </c>
      <c r="C4453" s="5" t="s">
        <v>129</v>
      </c>
      <c r="D4453" s="5" t="s">
        <v>24</v>
      </c>
      <c r="E4453" s="16">
        <v>26.82</v>
      </c>
      <c r="F4453" s="16">
        <v>30.19</v>
      </c>
      <c r="G4453" s="8"/>
      <c r="H4453" s="9"/>
      <c r="I4453" s="9"/>
      <c r="J4453" s="17">
        <f>E4453-F4453</f>
        <v>-3.370000000000001</v>
      </c>
      <c r="K4453" s="9"/>
      <c r="L4453" s="9"/>
      <c r="M4453" s="9"/>
    </row>
    <row r="4454" spans="1:13" ht="12.75">
      <c r="A4454" s="1" t="s">
        <v>13</v>
      </c>
      <c r="B4454" s="5" t="s">
        <v>152</v>
      </c>
      <c r="C4454" s="5" t="s">
        <v>129</v>
      </c>
      <c r="D4454" s="5" t="s">
        <v>25</v>
      </c>
      <c r="E4454" s="16">
        <v>25469.22</v>
      </c>
      <c r="F4454" s="16">
        <v>23644.85</v>
      </c>
      <c r="G4454" s="8"/>
      <c r="H4454" s="9"/>
      <c r="I4454" s="9"/>
      <c r="J4454" s="17">
        <f>E4454-F4454</f>
        <v>1824.3700000000026</v>
      </c>
      <c r="K4454" s="9"/>
      <c r="L4454" s="9"/>
      <c r="M4454" s="9"/>
    </row>
    <row r="4455" spans="1:13" ht="12.75">
      <c r="A4455" s="1" t="s">
        <v>13</v>
      </c>
      <c r="B4455" s="5" t="s">
        <v>152</v>
      </c>
      <c r="C4455" s="5" t="s">
        <v>129</v>
      </c>
      <c r="D4455" s="10" t="s">
        <v>26</v>
      </c>
      <c r="E4455" s="11">
        <v>22785.54</v>
      </c>
      <c r="F4455" s="11">
        <v>21266.22</v>
      </c>
      <c r="G4455" s="8">
        <v>2100</v>
      </c>
      <c r="H4455" s="9"/>
      <c r="I4455" s="9"/>
      <c r="J4455" s="17">
        <f>E4455-F4455</f>
        <v>1519.3199999999997</v>
      </c>
      <c r="K4455" s="9"/>
      <c r="L4455" s="9"/>
      <c r="M4455" s="9"/>
    </row>
    <row r="4456" spans="1:13" ht="12.75">
      <c r="A4456" s="1" t="s">
        <v>13</v>
      </c>
      <c r="B4456" s="5" t="s">
        <v>152</v>
      </c>
      <c r="C4456" s="18" t="s">
        <v>129</v>
      </c>
      <c r="D4456" s="18" t="s">
        <v>28</v>
      </c>
      <c r="E4456" s="19">
        <v>17713.08</v>
      </c>
      <c r="F4456" s="19">
        <v>16629.83</v>
      </c>
      <c r="G4456" s="8"/>
      <c r="H4456" s="9"/>
      <c r="I4456" s="9"/>
      <c r="J4456" s="17">
        <f>E4456-F4456</f>
        <v>1083.25</v>
      </c>
      <c r="K4456" s="9"/>
      <c r="L4456" s="9"/>
      <c r="M4456" s="9"/>
    </row>
    <row r="4457" spans="1:13" ht="12.75">
      <c r="A4457" s="1" t="s">
        <v>13</v>
      </c>
      <c r="B4457" s="5" t="s">
        <v>152</v>
      </c>
      <c r="C4457" s="5" t="s">
        <v>129</v>
      </c>
      <c r="D4457" s="5" t="s">
        <v>54</v>
      </c>
      <c r="E4457" s="16">
        <v>9044.58</v>
      </c>
      <c r="F4457" s="16">
        <v>8325.26</v>
      </c>
      <c r="G4457" s="8"/>
      <c r="H4457" s="9"/>
      <c r="I4457" s="9"/>
      <c r="J4457" s="17">
        <f>E4457-F4457</f>
        <v>719.3199999999997</v>
      </c>
      <c r="K4457" s="9"/>
      <c r="L4457" s="9"/>
      <c r="M4457" s="9"/>
    </row>
    <row r="4458" spans="1:13" ht="12.75">
      <c r="A4458" s="1" t="s">
        <v>13</v>
      </c>
      <c r="B4458" s="5" t="s">
        <v>152</v>
      </c>
      <c r="C4458" s="5" t="s">
        <v>129</v>
      </c>
      <c r="D4458" s="5" t="s">
        <v>29</v>
      </c>
      <c r="E4458" s="16">
        <v>301.62</v>
      </c>
      <c r="F4458" s="16">
        <v>280.27</v>
      </c>
      <c r="G4458" s="8"/>
      <c r="H4458" s="9"/>
      <c r="I4458" s="9"/>
      <c r="J4458" s="17">
        <f>E4458-F4458</f>
        <v>21.350000000000023</v>
      </c>
      <c r="K4458" s="9"/>
      <c r="L4458" s="9"/>
      <c r="M4458" s="9"/>
    </row>
    <row r="4459" spans="1:13" ht="12.75">
      <c r="A4459" s="1" t="s">
        <v>13</v>
      </c>
      <c r="B4459" s="5" t="s">
        <v>152</v>
      </c>
      <c r="C4459" s="5" t="s">
        <v>129</v>
      </c>
      <c r="D4459" s="5" t="s">
        <v>30</v>
      </c>
      <c r="E4459" s="16">
        <v>11491.6</v>
      </c>
      <c r="F4459" s="16">
        <v>9085.82</v>
      </c>
      <c r="G4459" s="8"/>
      <c r="H4459" s="9"/>
      <c r="I4459" s="9"/>
      <c r="J4459" s="17">
        <f>E4459-F4459</f>
        <v>2405.7800000000007</v>
      </c>
      <c r="K4459" s="9">
        <f>49.64*12</f>
        <v>595.6800000000001</v>
      </c>
      <c r="L4459" s="9"/>
      <c r="M4459" s="9"/>
    </row>
    <row r="4460" spans="1:13" ht="12.75">
      <c r="A4460" s="1" t="s">
        <v>13</v>
      </c>
      <c r="B4460" s="5" t="s">
        <v>152</v>
      </c>
      <c r="C4460" s="5" t="s">
        <v>129</v>
      </c>
      <c r="D4460" s="5" t="s">
        <v>33</v>
      </c>
      <c r="E4460" s="16">
        <v>1556.58</v>
      </c>
      <c r="F4460" s="16">
        <v>1451.34</v>
      </c>
      <c r="G4460" s="8"/>
      <c r="H4460" s="9"/>
      <c r="I4460" s="9"/>
      <c r="J4460" s="17">
        <f>E4460-F4460</f>
        <v>105.24000000000001</v>
      </c>
      <c r="K4460" s="9"/>
      <c r="L4460" s="9"/>
      <c r="M4460" s="9"/>
    </row>
    <row r="4461" spans="1:13" ht="12.75">
      <c r="A4461" s="1" t="s">
        <v>13</v>
      </c>
      <c r="B4461" s="5" t="s">
        <v>152</v>
      </c>
      <c r="C4461" s="5" t="s">
        <v>129</v>
      </c>
      <c r="D4461" s="5" t="s">
        <v>37</v>
      </c>
      <c r="E4461" s="16">
        <v>127573.04</v>
      </c>
      <c r="F4461" s="16">
        <v>114440.01</v>
      </c>
      <c r="G4461" s="8"/>
      <c r="H4461" s="9"/>
      <c r="I4461" s="9"/>
      <c r="J4461" s="17">
        <f>E4461-F4461</f>
        <v>13133.029999999999</v>
      </c>
      <c r="K4461" s="9"/>
      <c r="L4461" s="9"/>
      <c r="M4461" s="9"/>
    </row>
    <row r="4462" spans="2:13" ht="12.75">
      <c r="B4462" s="5"/>
      <c r="C4462" s="5"/>
      <c r="D4462" s="10" t="s">
        <v>38</v>
      </c>
      <c r="E4462" s="11">
        <f>E4445+E4446+E4447+E4448+E4449+E4450+E4452+E4453+E4454+E4457+E4460</f>
        <v>55823.64000000001</v>
      </c>
      <c r="F4462" s="11">
        <f>F4445+F4446+F4447+F4448+F4449+F4450+F4452+F4453+F4454+F4457+F4460</f>
        <v>51795.46</v>
      </c>
      <c r="G4462" s="8"/>
      <c r="H4462" s="9"/>
      <c r="I4462" s="9"/>
      <c r="J4462" s="17">
        <f>E4462-F4462</f>
        <v>4028.1800000000076</v>
      </c>
      <c r="K4462" s="9"/>
      <c r="L4462" s="9"/>
      <c r="M4462" s="9"/>
    </row>
    <row r="4463" spans="2:13" ht="12.75">
      <c r="B4463" s="5"/>
      <c r="C4463" s="5"/>
      <c r="D4463" s="10" t="s">
        <v>51</v>
      </c>
      <c r="E4463" s="11">
        <f>E4462+E4456+E4455</f>
        <v>96322.26000000001</v>
      </c>
      <c r="F4463" s="11">
        <f>F4462+F4456+F4455</f>
        <v>89691.51000000001</v>
      </c>
      <c r="G4463" s="8"/>
      <c r="H4463" s="9"/>
      <c r="I4463" s="9"/>
      <c r="J4463" s="17">
        <f>E4463-F4463</f>
        <v>6630.75</v>
      </c>
      <c r="K4463" s="9"/>
      <c r="L4463" s="9"/>
      <c r="M4463" s="9"/>
    </row>
    <row r="4464" spans="1:13" ht="12.75">
      <c r="A4464" s="1" t="s">
        <v>13</v>
      </c>
      <c r="B4464" s="5" t="s">
        <v>152</v>
      </c>
      <c r="C4464" s="5" t="s">
        <v>85</v>
      </c>
      <c r="D4464" s="5" t="s">
        <v>16</v>
      </c>
      <c r="E4464" s="16">
        <v>9370.2</v>
      </c>
      <c r="F4464" s="16">
        <v>6109.84</v>
      </c>
      <c r="G4464" s="8"/>
      <c r="H4464" s="9"/>
      <c r="I4464" s="9"/>
      <c r="J4464" s="17">
        <f>E4464-F4464</f>
        <v>3260.3600000000006</v>
      </c>
      <c r="K4464" s="9"/>
      <c r="L4464" s="9"/>
      <c r="M4464" s="9"/>
    </row>
    <row r="4465" spans="1:13" ht="12.75">
      <c r="A4465" s="1" t="s">
        <v>13</v>
      </c>
      <c r="B4465" s="5" t="s">
        <v>152</v>
      </c>
      <c r="C4465" s="5" t="s">
        <v>85</v>
      </c>
      <c r="D4465" s="5" t="s">
        <v>49</v>
      </c>
      <c r="E4465" s="16">
        <v>918.66</v>
      </c>
      <c r="F4465" s="16">
        <v>605.13</v>
      </c>
      <c r="G4465" s="8"/>
      <c r="H4465" s="9"/>
      <c r="I4465" s="9"/>
      <c r="J4465" s="17">
        <f>E4465-F4465</f>
        <v>313.53</v>
      </c>
      <c r="K4465" s="9"/>
      <c r="L4465" s="9"/>
      <c r="M4465" s="9"/>
    </row>
    <row r="4466" spans="1:13" ht="12.75">
      <c r="A4466" s="1" t="s">
        <v>13</v>
      </c>
      <c r="B4466" s="5" t="s">
        <v>152</v>
      </c>
      <c r="C4466" s="5" t="s">
        <v>85</v>
      </c>
      <c r="D4466" s="5" t="s">
        <v>50</v>
      </c>
      <c r="E4466" s="16">
        <v>1286.28</v>
      </c>
      <c r="F4466" s="16">
        <v>849.52</v>
      </c>
      <c r="G4466" s="8"/>
      <c r="H4466" s="9"/>
      <c r="I4466" s="9"/>
      <c r="J4466" s="17">
        <f>E4466-F4466</f>
        <v>436.76</v>
      </c>
      <c r="K4466" s="9"/>
      <c r="L4466" s="9"/>
      <c r="M4466" s="9"/>
    </row>
    <row r="4467" spans="1:13" ht="12.75">
      <c r="A4467" s="1" t="s">
        <v>13</v>
      </c>
      <c r="B4467" s="5" t="s">
        <v>152</v>
      </c>
      <c r="C4467" s="5" t="s">
        <v>85</v>
      </c>
      <c r="D4467" s="5" t="s">
        <v>17</v>
      </c>
      <c r="E4467" s="16">
        <v>2598.48</v>
      </c>
      <c r="F4467" s="16">
        <v>1699.2</v>
      </c>
      <c r="G4467" s="8"/>
      <c r="H4467" s="9"/>
      <c r="I4467" s="9"/>
      <c r="J4467" s="17">
        <f>E4467-F4467</f>
        <v>899.28</v>
      </c>
      <c r="K4467" s="9"/>
      <c r="L4467" s="9"/>
      <c r="M4467" s="9"/>
    </row>
    <row r="4468" spans="1:13" ht="12.75">
      <c r="A4468" s="1" t="s">
        <v>13</v>
      </c>
      <c r="B4468" s="5" t="s">
        <v>152</v>
      </c>
      <c r="C4468" s="5" t="s">
        <v>85</v>
      </c>
      <c r="D4468" s="5" t="s">
        <v>18</v>
      </c>
      <c r="E4468" s="16">
        <v>2545.98</v>
      </c>
      <c r="F4468" s="16">
        <v>1675.72</v>
      </c>
      <c r="G4468" s="8"/>
      <c r="H4468" s="9"/>
      <c r="I4468" s="9"/>
      <c r="J4468" s="17">
        <f>E4468-F4468</f>
        <v>870.26</v>
      </c>
      <c r="K4468" s="9"/>
      <c r="L4468" s="9"/>
      <c r="M4468" s="9"/>
    </row>
    <row r="4469" spans="1:13" ht="12.75">
      <c r="A4469" s="1" t="s">
        <v>13</v>
      </c>
      <c r="B4469" s="5" t="s">
        <v>152</v>
      </c>
      <c r="C4469" s="5" t="s">
        <v>85</v>
      </c>
      <c r="D4469" s="5" t="s">
        <v>19</v>
      </c>
      <c r="E4469" s="16">
        <v>1286.28</v>
      </c>
      <c r="F4469" s="16">
        <v>860.96</v>
      </c>
      <c r="G4469" s="8"/>
      <c r="H4469" s="9"/>
      <c r="I4469" s="9"/>
      <c r="J4469" s="17">
        <f>E4469-F4469</f>
        <v>425.31999999999994</v>
      </c>
      <c r="K4469" s="9"/>
      <c r="L4469" s="9"/>
      <c r="M4469" s="9"/>
    </row>
    <row r="4470" spans="1:13" ht="12.75">
      <c r="A4470" s="1" t="s">
        <v>13</v>
      </c>
      <c r="B4470" s="5" t="s">
        <v>152</v>
      </c>
      <c r="C4470" s="5" t="s">
        <v>85</v>
      </c>
      <c r="D4470" s="5" t="s">
        <v>21</v>
      </c>
      <c r="E4470" s="16">
        <v>21925.98</v>
      </c>
      <c r="F4470" s="16">
        <v>13300.01</v>
      </c>
      <c r="G4470" s="8"/>
      <c r="H4470" s="9"/>
      <c r="I4470" s="9"/>
      <c r="J4470" s="17">
        <f>E4470-F4470</f>
        <v>8625.97</v>
      </c>
      <c r="K4470" s="9">
        <f>K4478</f>
        <v>589.6800000000001</v>
      </c>
      <c r="L4470" s="9"/>
      <c r="M4470" s="9"/>
    </row>
    <row r="4471" spans="1:13" ht="12.75">
      <c r="A4471" s="1" t="s">
        <v>13</v>
      </c>
      <c r="B4471" s="5" t="s">
        <v>152</v>
      </c>
      <c r="C4471" s="5" t="s">
        <v>85</v>
      </c>
      <c r="D4471" s="5" t="s">
        <v>22</v>
      </c>
      <c r="E4471" s="16">
        <v>1286.1</v>
      </c>
      <c r="F4471" s="16">
        <v>826.52</v>
      </c>
      <c r="G4471" s="8"/>
      <c r="H4471" s="9"/>
      <c r="I4471" s="9"/>
      <c r="J4471" s="17">
        <f>E4471-F4471</f>
        <v>459.5799999999999</v>
      </c>
      <c r="K4471" s="9"/>
      <c r="L4471" s="9"/>
      <c r="M4471" s="9"/>
    </row>
    <row r="4472" spans="1:13" ht="12.75">
      <c r="A4472" s="1" t="s">
        <v>13</v>
      </c>
      <c r="B4472" s="5" t="s">
        <v>152</v>
      </c>
      <c r="C4472" s="5" t="s">
        <v>85</v>
      </c>
      <c r="D4472" s="5" t="s">
        <v>24</v>
      </c>
      <c r="E4472" s="16">
        <v>26.16</v>
      </c>
      <c r="F4472" s="16">
        <v>23.14</v>
      </c>
      <c r="G4472" s="8"/>
      <c r="H4472" s="9"/>
      <c r="I4472" s="9"/>
      <c r="J4472" s="17">
        <f>E4472-F4472</f>
        <v>3.0199999999999996</v>
      </c>
      <c r="K4472" s="9"/>
      <c r="L4472" s="9"/>
      <c r="M4472" s="9"/>
    </row>
    <row r="4473" spans="1:13" ht="12.75">
      <c r="A4473" s="1" t="s">
        <v>13</v>
      </c>
      <c r="B4473" s="5" t="s">
        <v>152</v>
      </c>
      <c r="C4473" s="5" t="s">
        <v>85</v>
      </c>
      <c r="D4473" s="5" t="s">
        <v>25</v>
      </c>
      <c r="E4473" s="16">
        <v>24908.28</v>
      </c>
      <c r="F4473" s="16">
        <v>16257.84</v>
      </c>
      <c r="G4473" s="8"/>
      <c r="H4473" s="9"/>
      <c r="I4473" s="9"/>
      <c r="J4473" s="17">
        <f>E4473-F4473</f>
        <v>8650.439999999999</v>
      </c>
      <c r="K4473" s="9"/>
      <c r="L4473" s="9"/>
      <c r="M4473" s="9"/>
    </row>
    <row r="4474" spans="1:13" ht="12.75">
      <c r="A4474" s="1" t="s">
        <v>13</v>
      </c>
      <c r="B4474" s="5" t="s">
        <v>152</v>
      </c>
      <c r="C4474" s="5" t="s">
        <v>85</v>
      </c>
      <c r="D4474" s="10" t="s">
        <v>26</v>
      </c>
      <c r="E4474" s="11">
        <v>3517.2</v>
      </c>
      <c r="F4474" s="11">
        <v>2315.68</v>
      </c>
      <c r="G4474" s="8">
        <v>3800</v>
      </c>
      <c r="H4474" s="9"/>
      <c r="I4474" s="9"/>
      <c r="J4474" s="17">
        <f>E4474-F4474</f>
        <v>1201.52</v>
      </c>
      <c r="K4474" s="9"/>
      <c r="L4474" s="9"/>
      <c r="M4474" s="9"/>
    </row>
    <row r="4475" spans="1:13" ht="12.75">
      <c r="A4475" s="1" t="s">
        <v>13</v>
      </c>
      <c r="B4475" s="5" t="s">
        <v>152</v>
      </c>
      <c r="C4475" s="18" t="s">
        <v>85</v>
      </c>
      <c r="D4475" s="18" t="s">
        <v>28</v>
      </c>
      <c r="E4475" s="19">
        <v>17323.08</v>
      </c>
      <c r="F4475" s="19">
        <v>11518.7</v>
      </c>
      <c r="G4475" s="8"/>
      <c r="H4475" s="9"/>
      <c r="I4475" s="9"/>
      <c r="J4475" s="17">
        <f>E4475-F4475</f>
        <v>5804.380000000001</v>
      </c>
      <c r="K4475" s="9"/>
      <c r="L4475" s="9"/>
      <c r="M4475" s="9"/>
    </row>
    <row r="4476" spans="1:13" ht="12.75">
      <c r="A4476" s="1" t="s">
        <v>13</v>
      </c>
      <c r="B4476" s="5" t="s">
        <v>152</v>
      </c>
      <c r="C4476" s="5" t="s">
        <v>85</v>
      </c>
      <c r="D4476" s="5" t="s">
        <v>54</v>
      </c>
      <c r="E4476" s="16">
        <v>8845.32</v>
      </c>
      <c r="F4476" s="16">
        <v>5691.96</v>
      </c>
      <c r="G4476" s="8"/>
      <c r="H4476" s="9"/>
      <c r="I4476" s="9"/>
      <c r="J4476" s="17">
        <f>E4476-F4476</f>
        <v>3153.3599999999997</v>
      </c>
      <c r="K4476" s="9"/>
      <c r="L4476" s="9"/>
      <c r="M4476" s="9"/>
    </row>
    <row r="4477" spans="1:13" ht="12.75">
      <c r="A4477" s="1" t="s">
        <v>13</v>
      </c>
      <c r="B4477" s="5" t="s">
        <v>152</v>
      </c>
      <c r="C4477" s="5" t="s">
        <v>85</v>
      </c>
      <c r="D4477" s="5" t="s">
        <v>29</v>
      </c>
      <c r="E4477" s="16">
        <v>263.34</v>
      </c>
      <c r="F4477" s="16">
        <v>172.16</v>
      </c>
      <c r="G4477" s="8"/>
      <c r="H4477" s="9"/>
      <c r="I4477" s="9"/>
      <c r="J4477" s="17">
        <f>E4477-F4477</f>
        <v>91.17999999999998</v>
      </c>
      <c r="K4477" s="9"/>
      <c r="L4477" s="9"/>
      <c r="M4477" s="9"/>
    </row>
    <row r="4478" spans="1:13" ht="12.75">
      <c r="A4478" s="1" t="s">
        <v>13</v>
      </c>
      <c r="B4478" s="5" t="s">
        <v>152</v>
      </c>
      <c r="C4478" s="5" t="s">
        <v>85</v>
      </c>
      <c r="D4478" s="5" t="s">
        <v>30</v>
      </c>
      <c r="E4478" s="16">
        <v>12949.5</v>
      </c>
      <c r="F4478" s="16">
        <v>7855.85</v>
      </c>
      <c r="G4478" s="8"/>
      <c r="H4478" s="9"/>
      <c r="I4478" s="9"/>
      <c r="J4478" s="17">
        <f>E4478-F4478</f>
        <v>5093.65</v>
      </c>
      <c r="K4478" s="9">
        <f>49.14*12</f>
        <v>589.6800000000001</v>
      </c>
      <c r="L4478" s="9"/>
      <c r="M4478" s="9"/>
    </row>
    <row r="4479" spans="1:13" ht="12.75">
      <c r="A4479" s="1" t="s">
        <v>13</v>
      </c>
      <c r="B4479" s="5" t="s">
        <v>152</v>
      </c>
      <c r="C4479" s="5" t="s">
        <v>85</v>
      </c>
      <c r="D4479" s="5" t="s">
        <v>33</v>
      </c>
      <c r="E4479" s="16">
        <v>1522.32</v>
      </c>
      <c r="F4479" s="16">
        <v>1000.74</v>
      </c>
      <c r="G4479" s="8"/>
      <c r="H4479" s="9"/>
      <c r="I4479" s="9"/>
      <c r="J4479" s="17">
        <f>E4479-F4479</f>
        <v>521.5799999999999</v>
      </c>
      <c r="K4479" s="9"/>
      <c r="L4479" s="9"/>
      <c r="M4479" s="9"/>
    </row>
    <row r="4480" spans="1:13" ht="12.75">
      <c r="A4480" s="1" t="s">
        <v>13</v>
      </c>
      <c r="B4480" s="5" t="s">
        <v>152</v>
      </c>
      <c r="C4480" s="5" t="s">
        <v>85</v>
      </c>
      <c r="D4480" s="5" t="s">
        <v>37</v>
      </c>
      <c r="E4480" s="16">
        <v>110573.16</v>
      </c>
      <c r="F4480" s="16">
        <v>70762.97</v>
      </c>
      <c r="G4480" s="8"/>
      <c r="H4480" s="9"/>
      <c r="I4480" s="9"/>
      <c r="J4480" s="17">
        <f>E4480-F4480</f>
        <v>39810.19</v>
      </c>
      <c r="K4480" s="9"/>
      <c r="L4480" s="9"/>
      <c r="M4480" s="9"/>
    </row>
    <row r="4481" spans="2:13" ht="12.75">
      <c r="B4481" s="5"/>
      <c r="C4481" s="5"/>
      <c r="D4481" s="10" t="s">
        <v>38</v>
      </c>
      <c r="E4481" s="11">
        <f>E4464+E4465+E4466+E4467+E4468+E4469+E4471+E4472+E4473+E4476+E4479</f>
        <v>54594.06</v>
      </c>
      <c r="F4481" s="11">
        <f>F4464+F4465+F4466+F4467+F4468+F4469+F4471+F4472+F4473+F4476+F4479</f>
        <v>35600.57</v>
      </c>
      <c r="G4481" s="8"/>
      <c r="H4481" s="9"/>
      <c r="I4481" s="9"/>
      <c r="J4481" s="17">
        <f>E4481-F4481</f>
        <v>18993.489999999998</v>
      </c>
      <c r="K4481" s="9"/>
      <c r="L4481" s="9"/>
      <c r="M4481" s="9"/>
    </row>
    <row r="4482" spans="2:13" ht="12.75">
      <c r="B4482" s="5"/>
      <c r="C4482" s="5"/>
      <c r="D4482" s="10" t="s">
        <v>51</v>
      </c>
      <c r="E4482" s="11">
        <f>E4481+E4475+E4474</f>
        <v>75434.34</v>
      </c>
      <c r="F4482" s="11">
        <f>F4481+F4475+F4474</f>
        <v>49434.950000000004</v>
      </c>
      <c r="G4482" s="8"/>
      <c r="H4482" s="9"/>
      <c r="I4482" s="9"/>
      <c r="J4482" s="17">
        <f>E4482-F4482</f>
        <v>25999.389999999992</v>
      </c>
      <c r="K4482" s="9"/>
      <c r="L4482" s="9"/>
      <c r="M4482" s="9"/>
    </row>
    <row r="4483" spans="1:13" ht="12.75">
      <c r="A4483" s="1" t="s">
        <v>13</v>
      </c>
      <c r="B4483" s="5" t="s">
        <v>152</v>
      </c>
      <c r="C4483" s="5" t="s">
        <v>132</v>
      </c>
      <c r="D4483" s="5" t="s">
        <v>16</v>
      </c>
      <c r="E4483" s="16">
        <v>12620.7</v>
      </c>
      <c r="F4483" s="16">
        <v>12093.45</v>
      </c>
      <c r="G4483" s="8"/>
      <c r="H4483" s="9"/>
      <c r="I4483" s="9"/>
      <c r="J4483" s="17">
        <f>E4483-F4483</f>
        <v>527.25</v>
      </c>
      <c r="K4483" s="9"/>
      <c r="L4483" s="9"/>
      <c r="M4483" s="9"/>
    </row>
    <row r="4484" spans="1:13" ht="12.75">
      <c r="A4484" s="1" t="s">
        <v>13</v>
      </c>
      <c r="B4484" s="5" t="s">
        <v>152</v>
      </c>
      <c r="C4484" s="5" t="s">
        <v>132</v>
      </c>
      <c r="D4484" s="5" t="s">
        <v>49</v>
      </c>
      <c r="E4484" s="16">
        <v>1237.38</v>
      </c>
      <c r="F4484" s="16">
        <v>1192.36</v>
      </c>
      <c r="G4484" s="8"/>
      <c r="H4484" s="9"/>
      <c r="I4484" s="9"/>
      <c r="J4484" s="17">
        <f>E4484-F4484</f>
        <v>45.02000000000021</v>
      </c>
      <c r="K4484" s="9"/>
      <c r="L4484" s="9"/>
      <c r="M4484" s="9"/>
    </row>
    <row r="4485" spans="1:13" ht="12.75">
      <c r="A4485" s="1" t="s">
        <v>13</v>
      </c>
      <c r="B4485" s="5" t="s">
        <v>152</v>
      </c>
      <c r="C4485" s="5" t="s">
        <v>132</v>
      </c>
      <c r="D4485" s="5" t="s">
        <v>50</v>
      </c>
      <c r="E4485" s="16">
        <v>1732.44</v>
      </c>
      <c r="F4485" s="16">
        <v>1671.93</v>
      </c>
      <c r="G4485" s="8"/>
      <c r="H4485" s="9"/>
      <c r="I4485" s="9"/>
      <c r="J4485" s="17">
        <f>E4485-F4485</f>
        <v>60.50999999999999</v>
      </c>
      <c r="K4485" s="9"/>
      <c r="L4485" s="9"/>
      <c r="M4485" s="9"/>
    </row>
    <row r="4486" spans="1:13" ht="12.75">
      <c r="A4486" s="1" t="s">
        <v>13</v>
      </c>
      <c r="B4486" s="5" t="s">
        <v>152</v>
      </c>
      <c r="C4486" s="5" t="s">
        <v>132</v>
      </c>
      <c r="D4486" s="5" t="s">
        <v>17</v>
      </c>
      <c r="E4486" s="16">
        <v>3499.86</v>
      </c>
      <c r="F4486" s="16">
        <v>3358.87</v>
      </c>
      <c r="G4486" s="8"/>
      <c r="H4486" s="9"/>
      <c r="I4486" s="9"/>
      <c r="J4486" s="17">
        <f>E4486-F4486</f>
        <v>140.99000000000024</v>
      </c>
      <c r="K4486" s="9"/>
      <c r="L4486" s="9"/>
      <c r="M4486" s="9"/>
    </row>
    <row r="4487" spans="1:13" ht="12.75">
      <c r="A4487" s="1" t="s">
        <v>13</v>
      </c>
      <c r="B4487" s="5" t="s">
        <v>152</v>
      </c>
      <c r="C4487" s="5" t="s">
        <v>132</v>
      </c>
      <c r="D4487" s="5" t="s">
        <v>18</v>
      </c>
      <c r="E4487" s="16">
        <v>3429.18</v>
      </c>
      <c r="F4487" s="16">
        <v>3303.03</v>
      </c>
      <c r="G4487" s="8"/>
      <c r="H4487" s="9"/>
      <c r="I4487" s="9"/>
      <c r="J4487" s="17">
        <f>E4487-F4487</f>
        <v>126.14999999999964</v>
      </c>
      <c r="K4487" s="9"/>
      <c r="L4487" s="9"/>
      <c r="M4487" s="9"/>
    </row>
    <row r="4488" spans="1:13" ht="12.75">
      <c r="A4488" s="1" t="s">
        <v>13</v>
      </c>
      <c r="B4488" s="5" t="s">
        <v>152</v>
      </c>
      <c r="C4488" s="5" t="s">
        <v>132</v>
      </c>
      <c r="D4488" s="5" t="s">
        <v>19</v>
      </c>
      <c r="E4488" s="16">
        <v>1732.44</v>
      </c>
      <c r="F4488" s="16">
        <v>1684.65</v>
      </c>
      <c r="G4488" s="8"/>
      <c r="H4488" s="9"/>
      <c r="I4488" s="9"/>
      <c r="J4488" s="17">
        <f>E4488-F4488</f>
        <v>47.789999999999964</v>
      </c>
      <c r="K4488" s="9"/>
      <c r="L4488" s="9"/>
      <c r="M4488" s="9"/>
    </row>
    <row r="4489" spans="1:13" ht="12.75">
      <c r="A4489" s="1" t="s">
        <v>13</v>
      </c>
      <c r="B4489" s="5" t="s">
        <v>152</v>
      </c>
      <c r="C4489" s="5" t="s">
        <v>132</v>
      </c>
      <c r="D4489" s="5" t="s">
        <v>21</v>
      </c>
      <c r="E4489" s="16">
        <v>27499.82</v>
      </c>
      <c r="F4489" s="16">
        <v>26168.91</v>
      </c>
      <c r="G4489" s="8"/>
      <c r="H4489" s="9"/>
      <c r="I4489" s="9"/>
      <c r="J4489" s="17">
        <f>E4489-F4489</f>
        <v>1330.9099999999999</v>
      </c>
      <c r="K4489" s="9">
        <f>K4497</f>
        <v>775.3199999999999</v>
      </c>
      <c r="L4489" s="9"/>
      <c r="M4489" s="9"/>
    </row>
    <row r="4490" spans="1:13" ht="12.75">
      <c r="A4490" s="1" t="s">
        <v>13</v>
      </c>
      <c r="B4490" s="5" t="s">
        <v>152</v>
      </c>
      <c r="C4490" s="5" t="s">
        <v>132</v>
      </c>
      <c r="D4490" s="5" t="s">
        <v>22</v>
      </c>
      <c r="E4490" s="16">
        <v>1732.26</v>
      </c>
      <c r="F4490" s="16">
        <v>1646.48</v>
      </c>
      <c r="G4490" s="8"/>
      <c r="H4490" s="9"/>
      <c r="I4490" s="9"/>
      <c r="J4490" s="17">
        <f>E4490-F4490</f>
        <v>85.77999999999997</v>
      </c>
      <c r="K4490" s="9"/>
      <c r="L4490" s="9"/>
      <c r="M4490" s="9"/>
    </row>
    <row r="4491" spans="1:13" ht="12.75">
      <c r="A4491" s="1" t="s">
        <v>13</v>
      </c>
      <c r="B4491" s="5" t="s">
        <v>152</v>
      </c>
      <c r="C4491" s="5" t="s">
        <v>132</v>
      </c>
      <c r="D4491" s="5" t="s">
        <v>24</v>
      </c>
      <c r="E4491" s="16">
        <v>35.4</v>
      </c>
      <c r="F4491" s="16">
        <v>40.63</v>
      </c>
      <c r="G4491" s="8"/>
      <c r="H4491" s="9"/>
      <c r="I4491" s="9"/>
      <c r="J4491" s="17">
        <f>E4491-F4491</f>
        <v>-5.230000000000004</v>
      </c>
      <c r="K4491" s="9"/>
      <c r="L4491" s="9"/>
      <c r="M4491" s="9"/>
    </row>
    <row r="4492" spans="1:13" ht="12.75">
      <c r="A4492" s="1" t="s">
        <v>13</v>
      </c>
      <c r="B4492" s="5" t="s">
        <v>152</v>
      </c>
      <c r="C4492" s="5" t="s">
        <v>132</v>
      </c>
      <c r="D4492" s="5" t="s">
        <v>25</v>
      </c>
      <c r="E4492" s="16">
        <v>33549.12</v>
      </c>
      <c r="F4492" s="16">
        <v>32165.3</v>
      </c>
      <c r="G4492" s="8"/>
      <c r="H4492" s="9"/>
      <c r="I4492" s="9"/>
      <c r="J4492" s="17">
        <f>E4492-F4492</f>
        <v>1383.8200000000033</v>
      </c>
      <c r="K4492" s="9"/>
      <c r="L4492" s="9"/>
      <c r="M4492" s="9"/>
    </row>
    <row r="4493" spans="1:13" ht="12.75">
      <c r="A4493" s="1" t="s">
        <v>13</v>
      </c>
      <c r="B4493" s="5" t="s">
        <v>152</v>
      </c>
      <c r="C4493" s="5" t="s">
        <v>132</v>
      </c>
      <c r="D4493" s="10" t="s">
        <v>26</v>
      </c>
      <c r="E4493" s="11">
        <v>30013.86</v>
      </c>
      <c r="F4493" s="11">
        <v>28917.54</v>
      </c>
      <c r="G4493" s="8">
        <v>33500</v>
      </c>
      <c r="H4493" s="9"/>
      <c r="I4493" s="9"/>
      <c r="J4493" s="17">
        <f>E4493-F4493</f>
        <v>1096.3199999999997</v>
      </c>
      <c r="K4493" s="9"/>
      <c r="L4493" s="9"/>
      <c r="M4493" s="9"/>
    </row>
    <row r="4494" spans="1:13" ht="12.75">
      <c r="A4494" s="1" t="s">
        <v>13</v>
      </c>
      <c r="B4494" s="5" t="s">
        <v>152</v>
      </c>
      <c r="C4494" s="18" t="s">
        <v>132</v>
      </c>
      <c r="D4494" s="18" t="s">
        <v>28</v>
      </c>
      <c r="E4494" s="19">
        <v>23332.32</v>
      </c>
      <c r="F4494" s="19">
        <v>22602.93</v>
      </c>
      <c r="G4494" s="8"/>
      <c r="H4494" s="9"/>
      <c r="I4494" s="9"/>
      <c r="J4494" s="17">
        <f>E4494-F4494</f>
        <v>729.3899999999994</v>
      </c>
      <c r="K4494" s="9"/>
      <c r="L4494" s="9"/>
      <c r="M4494" s="9"/>
    </row>
    <row r="4495" spans="1:13" ht="12.75">
      <c r="A4495" s="1" t="s">
        <v>13</v>
      </c>
      <c r="B4495" s="5" t="s">
        <v>152</v>
      </c>
      <c r="C4495" s="5" t="s">
        <v>132</v>
      </c>
      <c r="D4495" s="5" t="s">
        <v>54</v>
      </c>
      <c r="E4495" s="16">
        <v>11913.78</v>
      </c>
      <c r="F4495" s="16">
        <v>11332.7</v>
      </c>
      <c r="G4495" s="8"/>
      <c r="H4495" s="9"/>
      <c r="I4495" s="9"/>
      <c r="J4495" s="17">
        <f>E4495-F4495</f>
        <v>581.0799999999999</v>
      </c>
      <c r="K4495" s="9"/>
      <c r="L4495" s="9"/>
      <c r="M4495" s="9"/>
    </row>
    <row r="4496" spans="1:13" ht="12.75">
      <c r="A4496" s="1" t="s">
        <v>13</v>
      </c>
      <c r="B4496" s="5" t="s">
        <v>152</v>
      </c>
      <c r="C4496" s="5" t="s">
        <v>132</v>
      </c>
      <c r="D4496" s="5" t="s">
        <v>29</v>
      </c>
      <c r="E4496" s="16">
        <v>386.52</v>
      </c>
      <c r="F4496" s="16">
        <v>370.9</v>
      </c>
      <c r="G4496" s="8"/>
      <c r="H4496" s="9"/>
      <c r="I4496" s="9"/>
      <c r="J4496" s="17">
        <f>E4496-F4496</f>
        <v>15.620000000000005</v>
      </c>
      <c r="K4496" s="9"/>
      <c r="L4496" s="9"/>
      <c r="M4496" s="9"/>
    </row>
    <row r="4497" spans="1:13" ht="12.75">
      <c r="A4497" s="1" t="s">
        <v>13</v>
      </c>
      <c r="B4497" s="5" t="s">
        <v>152</v>
      </c>
      <c r="C4497" s="5" t="s">
        <v>132</v>
      </c>
      <c r="D4497" s="5" t="s">
        <v>30</v>
      </c>
      <c r="E4497" s="16">
        <v>16241.12</v>
      </c>
      <c r="F4497" s="16">
        <v>15456.64</v>
      </c>
      <c r="G4497" s="8"/>
      <c r="H4497" s="9"/>
      <c r="I4497" s="9"/>
      <c r="J4497" s="17">
        <f>E4497-F4497</f>
        <v>784.4800000000014</v>
      </c>
      <c r="K4497" s="9">
        <f>64.61*12</f>
        <v>775.3199999999999</v>
      </c>
      <c r="L4497" s="9"/>
      <c r="M4497" s="9"/>
    </row>
    <row r="4498" spans="1:13" ht="12.75">
      <c r="A4498" s="1" t="s">
        <v>13</v>
      </c>
      <c r="B4498" s="5" t="s">
        <v>152</v>
      </c>
      <c r="C4498" s="5" t="s">
        <v>132</v>
      </c>
      <c r="D4498" s="5" t="s">
        <v>33</v>
      </c>
      <c r="E4498" s="16">
        <v>2050.44</v>
      </c>
      <c r="F4498" s="16">
        <v>1973.71</v>
      </c>
      <c r="G4498" s="8"/>
      <c r="H4498" s="9"/>
      <c r="I4498" s="9"/>
      <c r="J4498" s="17">
        <f>E4498-F4498</f>
        <v>76.73000000000002</v>
      </c>
      <c r="K4498" s="9"/>
      <c r="L4498" s="9"/>
      <c r="M4498" s="9"/>
    </row>
    <row r="4499" spans="1:13" ht="12.75">
      <c r="A4499" s="1" t="s">
        <v>13</v>
      </c>
      <c r="B4499" s="5" t="s">
        <v>152</v>
      </c>
      <c r="C4499" s="5" t="s">
        <v>132</v>
      </c>
      <c r="D4499" s="5" t="s">
        <v>37</v>
      </c>
      <c r="E4499" s="16">
        <v>171006.64</v>
      </c>
      <c r="F4499" s="16">
        <v>163980.03</v>
      </c>
      <c r="G4499" s="8"/>
      <c r="H4499" s="9"/>
      <c r="I4499" s="9"/>
      <c r="J4499" s="17">
        <f>E4499-F4499</f>
        <v>7026.610000000015</v>
      </c>
      <c r="K4499" s="9"/>
      <c r="L4499" s="9"/>
      <c r="M4499" s="9"/>
    </row>
    <row r="4500" spans="2:13" ht="12.75">
      <c r="B4500" s="5"/>
      <c r="C4500" s="5"/>
      <c r="D4500" s="10" t="s">
        <v>38</v>
      </c>
      <c r="E4500" s="11">
        <f>E4483+E4484+E4485+E4486+E4487+E4488+E4490+E4491+E4492+E4495+E4498</f>
        <v>73533</v>
      </c>
      <c r="F4500" s="11">
        <f>F4483+F4484+F4485+F4486+F4487+F4488+F4490+F4491+F4492+F4495+F4498</f>
        <v>70463.11</v>
      </c>
      <c r="G4500" s="8"/>
      <c r="H4500" s="9"/>
      <c r="I4500" s="9"/>
      <c r="J4500" s="17">
        <f>E4500-F4500</f>
        <v>3069.8899999999994</v>
      </c>
      <c r="K4500" s="9"/>
      <c r="L4500" s="9"/>
      <c r="M4500" s="9"/>
    </row>
    <row r="4501" spans="2:13" ht="12.75">
      <c r="B4501" s="5"/>
      <c r="C4501" s="5"/>
      <c r="D4501" s="10" t="s">
        <v>51</v>
      </c>
      <c r="E4501" s="11">
        <f>E4500+E4493+E4494</f>
        <v>126879.18</v>
      </c>
      <c r="F4501" s="11">
        <f>F4500+F4493+F4494</f>
        <v>121983.57999999999</v>
      </c>
      <c r="G4501" s="8"/>
      <c r="H4501" s="9"/>
      <c r="I4501" s="9"/>
      <c r="J4501" s="17">
        <f>E4501-F4501</f>
        <v>4895.600000000006</v>
      </c>
      <c r="K4501" s="9"/>
      <c r="L4501" s="9"/>
      <c r="M4501" s="9"/>
    </row>
    <row r="4502" spans="1:13" ht="12.75">
      <c r="A4502" s="1" t="s">
        <v>13</v>
      </c>
      <c r="B4502" s="5" t="s">
        <v>152</v>
      </c>
      <c r="C4502" s="5" t="s">
        <v>87</v>
      </c>
      <c r="D4502" s="5" t="s">
        <v>16</v>
      </c>
      <c r="E4502" s="16">
        <v>9416.34</v>
      </c>
      <c r="F4502" s="16">
        <v>8309.74</v>
      </c>
      <c r="G4502" s="8"/>
      <c r="H4502" s="9"/>
      <c r="I4502" s="9"/>
      <c r="J4502" s="17">
        <f>E4502-F4502</f>
        <v>1106.6000000000004</v>
      </c>
      <c r="K4502" s="9"/>
      <c r="L4502" s="9"/>
      <c r="M4502" s="9"/>
    </row>
    <row r="4503" spans="1:13" ht="12.75">
      <c r="A4503" s="1" t="s">
        <v>13</v>
      </c>
      <c r="B4503" s="5" t="s">
        <v>152</v>
      </c>
      <c r="C4503" s="5" t="s">
        <v>87</v>
      </c>
      <c r="D4503" s="5" t="s">
        <v>49</v>
      </c>
      <c r="E4503" s="16">
        <v>923.28</v>
      </c>
      <c r="F4503" s="16">
        <v>831.71</v>
      </c>
      <c r="G4503" s="8"/>
      <c r="H4503" s="9"/>
      <c r="I4503" s="9"/>
      <c r="J4503" s="17">
        <f>E4503-F4503</f>
        <v>91.56999999999994</v>
      </c>
      <c r="K4503" s="9"/>
      <c r="L4503" s="9"/>
      <c r="M4503" s="9"/>
    </row>
    <row r="4504" spans="1:13" ht="12.75">
      <c r="A4504" s="1" t="s">
        <v>13</v>
      </c>
      <c r="B4504" s="5" t="s">
        <v>152</v>
      </c>
      <c r="C4504" s="5" t="s">
        <v>87</v>
      </c>
      <c r="D4504" s="5" t="s">
        <v>50</v>
      </c>
      <c r="E4504" s="16">
        <v>1292.58</v>
      </c>
      <c r="F4504" s="16">
        <v>1166.52</v>
      </c>
      <c r="G4504" s="8"/>
      <c r="H4504" s="9"/>
      <c r="I4504" s="9"/>
      <c r="J4504" s="17">
        <f>E4504-F4504</f>
        <v>126.05999999999995</v>
      </c>
      <c r="K4504" s="9"/>
      <c r="L4504" s="9"/>
      <c r="M4504" s="9"/>
    </row>
    <row r="4505" spans="1:13" ht="12.75">
      <c r="A4505" s="1" t="s">
        <v>13</v>
      </c>
      <c r="B4505" s="5" t="s">
        <v>152</v>
      </c>
      <c r="C4505" s="5" t="s">
        <v>87</v>
      </c>
      <c r="D4505" s="5" t="s">
        <v>17</v>
      </c>
      <c r="E4505" s="16">
        <v>2611.2</v>
      </c>
      <c r="F4505" s="16">
        <v>2308.64</v>
      </c>
      <c r="G4505" s="8"/>
      <c r="H4505" s="9"/>
      <c r="I4505" s="9"/>
      <c r="J4505" s="17">
        <f>E4505-F4505</f>
        <v>302.55999999999995</v>
      </c>
      <c r="K4505" s="9"/>
      <c r="L4505" s="9"/>
      <c r="M4505" s="9"/>
    </row>
    <row r="4506" spans="1:13" ht="12.75">
      <c r="A4506" s="1" t="s">
        <v>13</v>
      </c>
      <c r="B4506" s="5" t="s">
        <v>152</v>
      </c>
      <c r="C4506" s="5" t="s">
        <v>87</v>
      </c>
      <c r="D4506" s="5" t="s">
        <v>18</v>
      </c>
      <c r="E4506" s="16">
        <v>2558.52</v>
      </c>
      <c r="F4506" s="16">
        <v>2271.97</v>
      </c>
      <c r="G4506" s="8"/>
      <c r="H4506" s="9"/>
      <c r="I4506" s="9"/>
      <c r="J4506" s="17">
        <f>E4506-F4506</f>
        <v>286.5500000000002</v>
      </c>
      <c r="K4506" s="9"/>
      <c r="L4506" s="9"/>
      <c r="M4506" s="9"/>
    </row>
    <row r="4507" spans="1:13" ht="12.75">
      <c r="A4507" s="1" t="s">
        <v>13</v>
      </c>
      <c r="B4507" s="5" t="s">
        <v>152</v>
      </c>
      <c r="C4507" s="5" t="s">
        <v>87</v>
      </c>
      <c r="D4507" s="5" t="s">
        <v>19</v>
      </c>
      <c r="E4507" s="16">
        <v>1292.58</v>
      </c>
      <c r="F4507" s="16">
        <v>1160.97</v>
      </c>
      <c r="G4507" s="8"/>
      <c r="H4507" s="9"/>
      <c r="I4507" s="9"/>
      <c r="J4507" s="17">
        <f>E4507-F4507</f>
        <v>131.6099999999999</v>
      </c>
      <c r="K4507" s="9"/>
      <c r="L4507" s="9"/>
      <c r="M4507" s="9"/>
    </row>
    <row r="4508" spans="1:13" ht="12.75">
      <c r="A4508" s="1" t="s">
        <v>13</v>
      </c>
      <c r="B4508" s="5" t="s">
        <v>152</v>
      </c>
      <c r="C4508" s="5" t="s">
        <v>87</v>
      </c>
      <c r="D4508" s="5" t="s">
        <v>21</v>
      </c>
      <c r="E4508" s="16">
        <v>22572.4</v>
      </c>
      <c r="F4508" s="16">
        <v>21777.62</v>
      </c>
      <c r="G4508" s="8"/>
      <c r="H4508" s="9"/>
      <c r="I4508" s="9"/>
      <c r="J4508" s="17">
        <f>E4508-F4508</f>
        <v>794.7800000000025</v>
      </c>
      <c r="K4508" s="9">
        <f>K4516</f>
        <v>600.84</v>
      </c>
      <c r="L4508" s="9"/>
      <c r="M4508" s="9"/>
    </row>
    <row r="4509" spans="1:13" ht="12.75">
      <c r="A4509" s="1" t="s">
        <v>13</v>
      </c>
      <c r="B4509" s="5" t="s">
        <v>152</v>
      </c>
      <c r="C4509" s="5" t="s">
        <v>87</v>
      </c>
      <c r="D4509" s="5" t="s">
        <v>22</v>
      </c>
      <c r="E4509" s="16">
        <v>1292.4</v>
      </c>
      <c r="F4509" s="16">
        <v>1129.41</v>
      </c>
      <c r="G4509" s="8"/>
      <c r="H4509" s="9"/>
      <c r="I4509" s="9"/>
      <c r="J4509" s="17">
        <f>E4509-F4509</f>
        <v>162.99</v>
      </c>
      <c r="K4509" s="9"/>
      <c r="L4509" s="9"/>
      <c r="M4509" s="9"/>
    </row>
    <row r="4510" spans="1:13" ht="12.75">
      <c r="A4510" s="1" t="s">
        <v>13</v>
      </c>
      <c r="B4510" s="5" t="s">
        <v>152</v>
      </c>
      <c r="C4510" s="5" t="s">
        <v>87</v>
      </c>
      <c r="D4510" s="5" t="s">
        <v>24</v>
      </c>
      <c r="E4510" s="16">
        <v>26.34</v>
      </c>
      <c r="F4510" s="16">
        <v>28.8</v>
      </c>
      <c r="G4510" s="8"/>
      <c r="H4510" s="9"/>
      <c r="I4510" s="9"/>
      <c r="J4510" s="17">
        <f>E4510-F4510</f>
        <v>-2.460000000000001</v>
      </c>
      <c r="K4510" s="9"/>
      <c r="L4510" s="9"/>
      <c r="M4510" s="9"/>
    </row>
    <row r="4511" spans="1:13" ht="12.75">
      <c r="A4511" s="1" t="s">
        <v>13</v>
      </c>
      <c r="B4511" s="5" t="s">
        <v>152</v>
      </c>
      <c r="C4511" s="5" t="s">
        <v>87</v>
      </c>
      <c r="D4511" s="5" t="s">
        <v>25</v>
      </c>
      <c r="E4511" s="16">
        <v>25030.86</v>
      </c>
      <c r="F4511" s="16">
        <v>22104</v>
      </c>
      <c r="G4511" s="8"/>
      <c r="H4511" s="9"/>
      <c r="I4511" s="9"/>
      <c r="J4511" s="17">
        <f>E4511-F4511</f>
        <v>2926.8600000000006</v>
      </c>
      <c r="K4511" s="9"/>
      <c r="L4511" s="9"/>
      <c r="M4511" s="9"/>
    </row>
    <row r="4512" spans="1:13" ht="12.75">
      <c r="A4512" s="1" t="s">
        <v>13</v>
      </c>
      <c r="B4512" s="5" t="s">
        <v>152</v>
      </c>
      <c r="C4512" s="5" t="s">
        <v>87</v>
      </c>
      <c r="D4512" s="10" t="s">
        <v>26</v>
      </c>
      <c r="E4512" s="11">
        <v>3534.54</v>
      </c>
      <c r="F4512" s="11">
        <v>3139.44</v>
      </c>
      <c r="G4512" s="8">
        <v>18200</v>
      </c>
      <c r="H4512" s="9"/>
      <c r="I4512" s="9"/>
      <c r="J4512" s="17">
        <f>E4512-F4512</f>
        <v>395.0999999999999</v>
      </c>
      <c r="K4512" s="9"/>
      <c r="L4512" s="9"/>
      <c r="M4512" s="9"/>
    </row>
    <row r="4513" spans="1:13" ht="12.75">
      <c r="A4513" s="1" t="s">
        <v>13</v>
      </c>
      <c r="B4513" s="5" t="s">
        <v>152</v>
      </c>
      <c r="C4513" s="18" t="s">
        <v>87</v>
      </c>
      <c r="D4513" s="18" t="s">
        <v>28</v>
      </c>
      <c r="E4513" s="19">
        <v>17408.16</v>
      </c>
      <c r="F4513" s="19">
        <v>15565.06</v>
      </c>
      <c r="G4513" s="8"/>
      <c r="H4513" s="9"/>
      <c r="I4513" s="9"/>
      <c r="J4513" s="17">
        <f>E4513-F4513</f>
        <v>1843.1000000000004</v>
      </c>
      <c r="K4513" s="9"/>
      <c r="L4513" s="9"/>
      <c r="M4513" s="9"/>
    </row>
    <row r="4514" spans="1:13" ht="12.75">
      <c r="A4514" s="1" t="s">
        <v>13</v>
      </c>
      <c r="B4514" s="5" t="s">
        <v>152</v>
      </c>
      <c r="C4514" s="5" t="s">
        <v>87</v>
      </c>
      <c r="D4514" s="5" t="s">
        <v>54</v>
      </c>
      <c r="E4514" s="16">
        <v>8888.76</v>
      </c>
      <c r="F4514" s="16">
        <v>7877.2</v>
      </c>
      <c r="G4514" s="8"/>
      <c r="H4514" s="9"/>
      <c r="I4514" s="9"/>
      <c r="J4514" s="17">
        <f>E4514-F4514</f>
        <v>1011.5600000000004</v>
      </c>
      <c r="K4514" s="9"/>
      <c r="L4514" s="9"/>
      <c r="M4514" s="9"/>
    </row>
    <row r="4515" spans="1:13" ht="12.75">
      <c r="A4515" s="1" t="s">
        <v>13</v>
      </c>
      <c r="B4515" s="5" t="s">
        <v>152</v>
      </c>
      <c r="C4515" s="5" t="s">
        <v>87</v>
      </c>
      <c r="D4515" s="5" t="s">
        <v>29</v>
      </c>
      <c r="E4515" s="16">
        <v>485.64</v>
      </c>
      <c r="F4515" s="16">
        <v>435.22</v>
      </c>
      <c r="G4515" s="8"/>
      <c r="H4515" s="9"/>
      <c r="I4515" s="9"/>
      <c r="J4515" s="17">
        <f>E4515-F4515</f>
        <v>50.41999999999996</v>
      </c>
      <c r="K4515" s="9"/>
      <c r="L4515" s="9"/>
      <c r="M4515" s="9"/>
    </row>
    <row r="4516" spans="1:13" ht="12.75">
      <c r="A4516" s="1" t="s">
        <v>13</v>
      </c>
      <c r="B4516" s="5" t="s">
        <v>152</v>
      </c>
      <c r="C4516" s="5" t="s">
        <v>87</v>
      </c>
      <c r="D4516" s="5" t="s">
        <v>30</v>
      </c>
      <c r="E4516" s="16">
        <v>13331.97</v>
      </c>
      <c r="F4516" s="16">
        <v>12864.17</v>
      </c>
      <c r="G4516" s="8"/>
      <c r="H4516" s="9"/>
      <c r="I4516" s="9"/>
      <c r="J4516" s="17">
        <f>E4516-F4516</f>
        <v>467.7999999999993</v>
      </c>
      <c r="K4516" s="9">
        <f>50.07*12</f>
        <v>600.84</v>
      </c>
      <c r="L4516" s="9"/>
      <c r="M4516" s="9"/>
    </row>
    <row r="4517" spans="1:13" ht="12.75">
      <c r="A4517" s="1" t="s">
        <v>13</v>
      </c>
      <c r="B4517" s="5" t="s">
        <v>152</v>
      </c>
      <c r="C4517" s="5" t="s">
        <v>87</v>
      </c>
      <c r="D4517" s="5" t="s">
        <v>33</v>
      </c>
      <c r="E4517" s="16">
        <v>1529.88</v>
      </c>
      <c r="F4517" s="16">
        <v>1357.48</v>
      </c>
      <c r="G4517" s="8"/>
      <c r="H4517" s="9"/>
      <c r="I4517" s="9"/>
      <c r="J4517" s="17">
        <f>E4517-F4517</f>
        <v>172.4000000000001</v>
      </c>
      <c r="K4517" s="9"/>
      <c r="L4517" s="9"/>
      <c r="M4517" s="9"/>
    </row>
    <row r="4518" spans="1:13" ht="12.75">
      <c r="A4518" s="1" t="s">
        <v>13</v>
      </c>
      <c r="B4518" s="5" t="s">
        <v>152</v>
      </c>
      <c r="C4518" s="5" t="s">
        <v>87</v>
      </c>
      <c r="D4518" s="5" t="s">
        <v>37</v>
      </c>
      <c r="E4518" s="16">
        <v>112195.45</v>
      </c>
      <c r="F4518" s="16">
        <v>102327.95</v>
      </c>
      <c r="G4518" s="8"/>
      <c r="H4518" s="9"/>
      <c r="I4518" s="9"/>
      <c r="J4518" s="17">
        <f>E4518-F4518</f>
        <v>9867.5</v>
      </c>
      <c r="K4518" s="9"/>
      <c r="L4518" s="9"/>
      <c r="M4518" s="9"/>
    </row>
    <row r="4519" spans="2:13" ht="12.75">
      <c r="B4519" s="5"/>
      <c r="C4519" s="5"/>
      <c r="D4519" s="10" t="s">
        <v>38</v>
      </c>
      <c r="E4519" s="11">
        <f>E4502+E4503+E4504+E4505+E4506+E4507+E4509+E4510+E4511+E4514+E4517</f>
        <v>54862.740000000005</v>
      </c>
      <c r="F4519" s="11">
        <f>F4502+F4503+F4504+F4505+F4506+F4507+F4509+F4510+F4511+F4514+F4517</f>
        <v>48546.439999999995</v>
      </c>
      <c r="G4519" s="8"/>
      <c r="H4519" s="9"/>
      <c r="I4519" s="9"/>
      <c r="J4519" s="17">
        <f>E4519-F4519</f>
        <v>6316.30000000001</v>
      </c>
      <c r="K4519" s="9"/>
      <c r="L4519" s="9"/>
      <c r="M4519" s="9"/>
    </row>
    <row r="4520" spans="2:13" ht="12.75">
      <c r="B4520" s="5"/>
      <c r="C4520" s="5"/>
      <c r="D4520" s="10" t="s">
        <v>51</v>
      </c>
      <c r="E4520" s="11">
        <f>E4519+E4513+E4512</f>
        <v>75805.44</v>
      </c>
      <c r="F4520" s="11">
        <f>F4519+F4513+F4512</f>
        <v>67250.93999999999</v>
      </c>
      <c r="G4520" s="8"/>
      <c r="H4520" s="9"/>
      <c r="I4520" s="9"/>
      <c r="J4520" s="17">
        <f>E4520-F4520</f>
        <v>8554.500000000015</v>
      </c>
      <c r="K4520" s="9"/>
      <c r="L4520" s="9"/>
      <c r="M4520" s="9"/>
    </row>
    <row r="4521" spans="1:13" ht="12.75">
      <c r="A4521" s="1" t="s">
        <v>13</v>
      </c>
      <c r="B4521" s="5" t="s">
        <v>152</v>
      </c>
      <c r="C4521" s="5" t="s">
        <v>133</v>
      </c>
      <c r="D4521" s="5" t="s">
        <v>16</v>
      </c>
      <c r="E4521" s="16">
        <v>15017.58</v>
      </c>
      <c r="F4521" s="16">
        <v>14538.57</v>
      </c>
      <c r="G4521" s="8"/>
      <c r="H4521" s="9"/>
      <c r="I4521" s="9"/>
      <c r="J4521" s="17">
        <f>E4521-F4521</f>
        <v>479.0100000000002</v>
      </c>
      <c r="K4521" s="9"/>
      <c r="L4521" s="9"/>
      <c r="M4521" s="9"/>
    </row>
    <row r="4522" spans="1:13" ht="12.75">
      <c r="A4522" s="1" t="s">
        <v>13</v>
      </c>
      <c r="B4522" s="5" t="s">
        <v>152</v>
      </c>
      <c r="C4522" s="5" t="s">
        <v>133</v>
      </c>
      <c r="D4522" s="5" t="s">
        <v>49</v>
      </c>
      <c r="E4522" s="16">
        <v>1472.4</v>
      </c>
      <c r="F4522" s="16">
        <v>1434.96</v>
      </c>
      <c r="G4522" s="8"/>
      <c r="H4522" s="9"/>
      <c r="I4522" s="9"/>
      <c r="J4522" s="17">
        <f>E4522-F4522</f>
        <v>37.440000000000055</v>
      </c>
      <c r="K4522" s="9"/>
      <c r="L4522" s="9"/>
      <c r="M4522" s="9"/>
    </row>
    <row r="4523" spans="1:13" ht="12.75">
      <c r="A4523" s="1" t="s">
        <v>13</v>
      </c>
      <c r="B4523" s="5" t="s">
        <v>152</v>
      </c>
      <c r="C4523" s="5" t="s">
        <v>133</v>
      </c>
      <c r="D4523" s="5" t="s">
        <v>50</v>
      </c>
      <c r="E4523" s="16">
        <v>2061.42</v>
      </c>
      <c r="F4523" s="16">
        <v>2012.51</v>
      </c>
      <c r="G4523" s="8"/>
      <c r="H4523" s="9"/>
      <c r="I4523" s="9"/>
      <c r="J4523" s="17">
        <f>E4523-F4523</f>
        <v>48.91000000000008</v>
      </c>
      <c r="K4523" s="9"/>
      <c r="L4523" s="9"/>
      <c r="M4523" s="9"/>
    </row>
    <row r="4524" spans="1:13" ht="12.75">
      <c r="A4524" s="1" t="s">
        <v>13</v>
      </c>
      <c r="B4524" s="5" t="s">
        <v>152</v>
      </c>
      <c r="C4524" s="5" t="s">
        <v>133</v>
      </c>
      <c r="D4524" s="5" t="s">
        <v>17</v>
      </c>
      <c r="E4524" s="16">
        <v>4164.72</v>
      </c>
      <c r="F4524" s="16">
        <v>4039.26</v>
      </c>
      <c r="G4524" s="8"/>
      <c r="H4524" s="9"/>
      <c r="I4524" s="9"/>
      <c r="J4524" s="17">
        <f>E4524-F4524</f>
        <v>125.46000000000004</v>
      </c>
      <c r="K4524" s="9"/>
      <c r="L4524" s="9"/>
      <c r="M4524" s="9"/>
    </row>
    <row r="4525" spans="1:13" ht="12.75">
      <c r="A4525" s="1" t="s">
        <v>13</v>
      </c>
      <c r="B4525" s="5" t="s">
        <v>152</v>
      </c>
      <c r="C4525" s="5" t="s">
        <v>133</v>
      </c>
      <c r="D4525" s="5" t="s">
        <v>18</v>
      </c>
      <c r="E4525" s="16">
        <v>4080.54</v>
      </c>
      <c r="F4525" s="16">
        <v>3974.63</v>
      </c>
      <c r="G4525" s="8"/>
      <c r="H4525" s="9"/>
      <c r="I4525" s="9"/>
      <c r="J4525" s="17">
        <f>E4525-F4525</f>
        <v>105.90999999999985</v>
      </c>
      <c r="K4525" s="9"/>
      <c r="L4525" s="9"/>
      <c r="M4525" s="9"/>
    </row>
    <row r="4526" spans="1:13" ht="12.75">
      <c r="A4526" s="1" t="s">
        <v>13</v>
      </c>
      <c r="B4526" s="5" t="s">
        <v>152</v>
      </c>
      <c r="C4526" s="5" t="s">
        <v>133</v>
      </c>
      <c r="D4526" s="5" t="s">
        <v>19</v>
      </c>
      <c r="E4526" s="16">
        <v>2061.42</v>
      </c>
      <c r="F4526" s="16">
        <v>2030.46</v>
      </c>
      <c r="G4526" s="8"/>
      <c r="H4526" s="9"/>
      <c r="I4526" s="9"/>
      <c r="J4526" s="17">
        <f>E4526-F4526</f>
        <v>30.960000000000036</v>
      </c>
      <c r="K4526" s="9"/>
      <c r="L4526" s="9"/>
      <c r="M4526" s="9"/>
    </row>
    <row r="4527" spans="1:13" ht="12.75">
      <c r="A4527" s="1" t="s">
        <v>13</v>
      </c>
      <c r="B4527" s="5" t="s">
        <v>152</v>
      </c>
      <c r="C4527" s="5" t="s">
        <v>133</v>
      </c>
      <c r="D4527" s="5" t="s">
        <v>21</v>
      </c>
      <c r="E4527" s="16">
        <v>29367.89</v>
      </c>
      <c r="F4527" s="16">
        <v>27551.97</v>
      </c>
      <c r="G4527" s="8"/>
      <c r="H4527" s="9"/>
      <c r="I4527" s="9"/>
      <c r="J4527" s="17">
        <f>E4527-F4527</f>
        <v>1815.9199999999983</v>
      </c>
      <c r="K4527" s="9">
        <f>K4535</f>
        <v>718.5600000000001</v>
      </c>
      <c r="L4527" s="9"/>
      <c r="M4527" s="9"/>
    </row>
    <row r="4528" spans="1:13" ht="12.75">
      <c r="A4528" s="1" t="s">
        <v>13</v>
      </c>
      <c r="B4528" s="5" t="s">
        <v>152</v>
      </c>
      <c r="C4528" s="5" t="s">
        <v>133</v>
      </c>
      <c r="D4528" s="5" t="s">
        <v>22</v>
      </c>
      <c r="E4528" s="16">
        <v>2061.42</v>
      </c>
      <c r="F4528" s="16">
        <v>1976.7</v>
      </c>
      <c r="G4528" s="8"/>
      <c r="H4528" s="9"/>
      <c r="I4528" s="9"/>
      <c r="J4528" s="17">
        <f>E4528-F4528</f>
        <v>84.72000000000003</v>
      </c>
      <c r="K4528" s="9"/>
      <c r="L4528" s="9"/>
      <c r="M4528" s="9"/>
    </row>
    <row r="4529" spans="1:13" ht="12.75">
      <c r="A4529" s="1" t="s">
        <v>13</v>
      </c>
      <c r="B4529" s="5" t="s">
        <v>152</v>
      </c>
      <c r="C4529" s="5" t="s">
        <v>133</v>
      </c>
      <c r="D4529" s="5" t="s">
        <v>24</v>
      </c>
      <c r="E4529" s="16">
        <v>42.12</v>
      </c>
      <c r="F4529" s="16">
        <v>50.26</v>
      </c>
      <c r="G4529" s="8"/>
      <c r="H4529" s="9"/>
      <c r="I4529" s="9"/>
      <c r="J4529" s="17">
        <f>E4529-F4529</f>
        <v>-8.14</v>
      </c>
      <c r="K4529" s="9"/>
      <c r="L4529" s="9"/>
      <c r="M4529" s="9"/>
    </row>
    <row r="4530" spans="1:13" ht="12.75">
      <c r="A4530" s="1" t="s">
        <v>13</v>
      </c>
      <c r="B4530" s="5" t="s">
        <v>152</v>
      </c>
      <c r="C4530" s="5" t="s">
        <v>133</v>
      </c>
      <c r="D4530" s="5" t="s">
        <v>25</v>
      </c>
      <c r="E4530" s="16">
        <v>39920.64</v>
      </c>
      <c r="F4530" s="16">
        <v>38672.49</v>
      </c>
      <c r="G4530" s="8"/>
      <c r="H4530" s="9"/>
      <c r="I4530" s="9"/>
      <c r="J4530" s="17">
        <f>E4530-F4530</f>
        <v>1248.1500000000015</v>
      </c>
      <c r="K4530" s="9"/>
      <c r="L4530" s="9"/>
      <c r="M4530" s="9"/>
    </row>
    <row r="4531" spans="1:13" ht="12.75">
      <c r="A4531" s="1" t="s">
        <v>13</v>
      </c>
      <c r="B4531" s="5" t="s">
        <v>152</v>
      </c>
      <c r="C4531" s="5" t="s">
        <v>133</v>
      </c>
      <c r="D4531" s="10" t="s">
        <v>26</v>
      </c>
      <c r="E4531" s="11">
        <v>35714.22</v>
      </c>
      <c r="F4531" s="11">
        <v>34798.28</v>
      </c>
      <c r="G4531" s="8">
        <v>3500</v>
      </c>
      <c r="H4531" s="9"/>
      <c r="I4531" s="9"/>
      <c r="J4531" s="17">
        <f>E4531-F4531</f>
        <v>915.9400000000023</v>
      </c>
      <c r="K4531" s="9"/>
      <c r="L4531" s="9"/>
      <c r="M4531" s="9"/>
    </row>
    <row r="4532" spans="1:13" ht="12.75">
      <c r="A4532" s="1" t="s">
        <v>13</v>
      </c>
      <c r="B4532" s="5" t="s">
        <v>152</v>
      </c>
      <c r="C4532" s="18" t="s">
        <v>133</v>
      </c>
      <c r="D4532" s="18" t="s">
        <v>28</v>
      </c>
      <c r="E4532" s="19">
        <v>27763.56</v>
      </c>
      <c r="F4532" s="19">
        <v>27225.5</v>
      </c>
      <c r="G4532" s="8"/>
      <c r="H4532" s="9"/>
      <c r="I4532" s="9"/>
      <c r="J4532" s="17">
        <f>E4532-F4532</f>
        <v>538.0600000000013</v>
      </c>
      <c r="K4532" s="9"/>
      <c r="L4532" s="9"/>
      <c r="M4532" s="9"/>
    </row>
    <row r="4533" spans="1:13" ht="12.75">
      <c r="A4533" s="1" t="s">
        <v>13</v>
      </c>
      <c r="B4533" s="5" t="s">
        <v>152</v>
      </c>
      <c r="C4533" s="5" t="s">
        <v>133</v>
      </c>
      <c r="D4533" s="5" t="s">
        <v>54</v>
      </c>
      <c r="E4533" s="16">
        <v>14176.44</v>
      </c>
      <c r="F4533" s="16">
        <v>13606.29</v>
      </c>
      <c r="G4533" s="8"/>
      <c r="H4533" s="9"/>
      <c r="I4533" s="9"/>
      <c r="J4533" s="17">
        <f>E4533-F4533</f>
        <v>570.1499999999996</v>
      </c>
      <c r="K4533" s="9"/>
      <c r="L4533" s="9"/>
      <c r="M4533" s="9"/>
    </row>
    <row r="4534" spans="1:13" ht="12.75">
      <c r="A4534" s="1" t="s">
        <v>13</v>
      </c>
      <c r="B4534" s="5" t="s">
        <v>152</v>
      </c>
      <c r="C4534" s="5" t="s">
        <v>133</v>
      </c>
      <c r="D4534" s="5" t="s">
        <v>29</v>
      </c>
      <c r="E4534" s="16">
        <v>365.58</v>
      </c>
      <c r="F4534" s="16">
        <v>354.59</v>
      </c>
      <c r="G4534" s="8"/>
      <c r="H4534" s="9"/>
      <c r="I4534" s="9"/>
      <c r="J4534" s="17">
        <f>E4534-F4534</f>
        <v>10.990000000000009</v>
      </c>
      <c r="K4534" s="9"/>
      <c r="L4534" s="9"/>
      <c r="M4534" s="9"/>
    </row>
    <row r="4535" spans="1:13" ht="12.75">
      <c r="A4535" s="1" t="s">
        <v>13</v>
      </c>
      <c r="B4535" s="5" t="s">
        <v>152</v>
      </c>
      <c r="C4535" s="5" t="s">
        <v>133</v>
      </c>
      <c r="D4535" s="5" t="s">
        <v>30</v>
      </c>
      <c r="E4535" s="16">
        <v>17345.21</v>
      </c>
      <c r="F4535" s="16">
        <v>16275.08</v>
      </c>
      <c r="G4535" s="8"/>
      <c r="H4535" s="9"/>
      <c r="I4535" s="9"/>
      <c r="J4535" s="17">
        <f>E4535-F4535</f>
        <v>1070.1299999999992</v>
      </c>
      <c r="K4535" s="9">
        <f>59.88*12</f>
        <v>718.5600000000001</v>
      </c>
      <c r="L4535" s="9"/>
      <c r="M4535" s="9"/>
    </row>
    <row r="4536" spans="1:13" ht="12.75">
      <c r="A4536" s="1" t="s">
        <v>13</v>
      </c>
      <c r="B4536" s="5" t="s">
        <v>152</v>
      </c>
      <c r="C4536" s="5" t="s">
        <v>133</v>
      </c>
      <c r="D4536" s="5" t="s">
        <v>32</v>
      </c>
      <c r="E4536" s="16">
        <v>9162.98</v>
      </c>
      <c r="F4536" s="16">
        <v>3618.3</v>
      </c>
      <c r="G4536" s="8"/>
      <c r="H4536" s="9"/>
      <c r="I4536" s="9"/>
      <c r="J4536" s="17">
        <f>E4536-F4536</f>
        <v>5544.679999999999</v>
      </c>
      <c r="K4536" s="9"/>
      <c r="L4536" s="9"/>
      <c r="M4536" s="9"/>
    </row>
    <row r="4537" spans="1:13" ht="12.75">
      <c r="A4537" s="1" t="s">
        <v>13</v>
      </c>
      <c r="B4537" s="5" t="s">
        <v>152</v>
      </c>
      <c r="C4537" s="5" t="s">
        <v>133</v>
      </c>
      <c r="D4537" s="5" t="s">
        <v>33</v>
      </c>
      <c r="E4537" s="16">
        <v>2439.78</v>
      </c>
      <c r="F4537" s="16">
        <v>2374.58</v>
      </c>
      <c r="G4537" s="8"/>
      <c r="H4537" s="9"/>
      <c r="I4537" s="9"/>
      <c r="J4537" s="17">
        <f>E4537-F4537</f>
        <v>65.20000000000027</v>
      </c>
      <c r="K4537" s="9"/>
      <c r="L4537" s="9"/>
      <c r="M4537" s="9"/>
    </row>
    <row r="4538" spans="1:13" ht="12.75">
      <c r="A4538" s="1" t="s">
        <v>13</v>
      </c>
      <c r="B4538" s="5" t="s">
        <v>152</v>
      </c>
      <c r="C4538" s="5" t="s">
        <v>133</v>
      </c>
      <c r="D4538" s="5" t="s">
        <v>34</v>
      </c>
      <c r="E4538" s="16">
        <v>15191.4</v>
      </c>
      <c r="F4538" s="16">
        <v>9475.76</v>
      </c>
      <c r="G4538" s="8"/>
      <c r="H4538" s="9"/>
      <c r="I4538" s="9"/>
      <c r="J4538" s="17">
        <f>E4538-F4538</f>
        <v>5715.639999999999</v>
      </c>
      <c r="K4538" s="9">
        <v>16765</v>
      </c>
      <c r="L4538" s="9"/>
      <c r="M4538" s="9"/>
    </row>
    <row r="4539" spans="1:13" ht="12.75">
      <c r="A4539" s="1" t="s">
        <v>13</v>
      </c>
      <c r="B4539" s="5" t="s">
        <v>152</v>
      </c>
      <c r="C4539" s="5" t="s">
        <v>133</v>
      </c>
      <c r="D4539" s="5" t="s">
        <v>35</v>
      </c>
      <c r="E4539" s="16">
        <v>2465.23</v>
      </c>
      <c r="F4539" s="16">
        <v>1267.47</v>
      </c>
      <c r="G4539" s="8"/>
      <c r="H4539" s="9"/>
      <c r="I4539" s="9"/>
      <c r="J4539" s="17">
        <f>E4539-F4539</f>
        <v>1197.76</v>
      </c>
      <c r="K4539" s="9"/>
      <c r="L4539" s="9"/>
      <c r="M4539" s="9"/>
    </row>
    <row r="4540" spans="1:13" ht="12.75">
      <c r="A4540" s="1" t="s">
        <v>13</v>
      </c>
      <c r="B4540" s="5" t="s">
        <v>152</v>
      </c>
      <c r="C4540" s="5" t="s">
        <v>133</v>
      </c>
      <c r="D4540" s="5" t="s">
        <v>36</v>
      </c>
      <c r="E4540" s="16">
        <v>0</v>
      </c>
      <c r="F4540" s="16">
        <v>247.61</v>
      </c>
      <c r="G4540" s="8"/>
      <c r="H4540" s="9"/>
      <c r="I4540" s="9"/>
      <c r="J4540" s="17">
        <f>E4540-F4540</f>
        <v>-247.61</v>
      </c>
      <c r="K4540" s="9"/>
      <c r="L4540" s="9"/>
      <c r="M4540" s="9"/>
    </row>
    <row r="4541" spans="1:13" ht="12.75">
      <c r="A4541" s="1" t="s">
        <v>13</v>
      </c>
      <c r="B4541" s="5" t="s">
        <v>152</v>
      </c>
      <c r="C4541" s="5" t="s">
        <v>133</v>
      </c>
      <c r="D4541" s="5" t="s">
        <v>37</v>
      </c>
      <c r="E4541" s="16">
        <v>224874.55</v>
      </c>
      <c r="F4541" s="16">
        <v>205525.27</v>
      </c>
      <c r="G4541" s="8"/>
      <c r="H4541" s="9"/>
      <c r="I4541" s="9"/>
      <c r="J4541" s="17">
        <f>E4541-F4541</f>
        <v>19349.28</v>
      </c>
      <c r="K4541" s="9"/>
      <c r="L4541" s="9"/>
      <c r="M4541" s="9"/>
    </row>
    <row r="4542" spans="2:13" ht="12.75">
      <c r="B4542" s="5"/>
      <c r="C4542" s="5"/>
      <c r="D4542" s="10" t="s">
        <v>38</v>
      </c>
      <c r="E4542" s="11">
        <f>E4521+E4522+E4523+E4524+E4525+E4526+E4528+E4529+E4530+E4533+E4537</f>
        <v>87498.48</v>
      </c>
      <c r="F4542" s="11">
        <f>F4521+F4522+F4523+F4524+F4525+F4526+F4528+F4529+F4530+F4533+F4537</f>
        <v>84710.71</v>
      </c>
      <c r="G4542" s="8"/>
      <c r="H4542" s="9"/>
      <c r="I4542" s="9"/>
      <c r="J4542" s="17">
        <f>E4542-F4542</f>
        <v>2787.7699999999895</v>
      </c>
      <c r="K4542" s="9"/>
      <c r="L4542" s="9"/>
      <c r="M4542" s="9"/>
    </row>
    <row r="4543" spans="2:13" ht="12.75">
      <c r="B4543" s="5"/>
      <c r="C4543" s="5"/>
      <c r="D4543" s="10" t="s">
        <v>51</v>
      </c>
      <c r="E4543" s="11">
        <f>E4542+E4532+E4531</f>
        <v>150976.26</v>
      </c>
      <c r="F4543" s="11">
        <f>F4542+F4532+F4531</f>
        <v>146734.49</v>
      </c>
      <c r="G4543" s="8"/>
      <c r="H4543" s="9"/>
      <c r="I4543" s="9"/>
      <c r="J4543" s="17">
        <f>E4543-F4543</f>
        <v>4241.770000000019</v>
      </c>
      <c r="K4543" s="9"/>
      <c r="L4543" s="9"/>
      <c r="M4543" s="9"/>
    </row>
    <row r="4544" spans="1:13" ht="12.75">
      <c r="A4544" s="1" t="s">
        <v>13</v>
      </c>
      <c r="B4544" s="5" t="s">
        <v>152</v>
      </c>
      <c r="C4544" s="5" t="s">
        <v>135</v>
      </c>
      <c r="D4544" s="5" t="s">
        <v>16</v>
      </c>
      <c r="E4544" s="16">
        <v>8163.24</v>
      </c>
      <c r="F4544" s="16">
        <v>5209.83</v>
      </c>
      <c r="G4544" s="8"/>
      <c r="H4544" s="9"/>
      <c r="I4544" s="9"/>
      <c r="J4544" s="17">
        <f>E4544-F4544</f>
        <v>2953.41</v>
      </c>
      <c r="K4544" s="9"/>
      <c r="L4544" s="9"/>
      <c r="M4544" s="9"/>
    </row>
    <row r="4545" spans="1:13" ht="12.75">
      <c r="A4545" s="1" t="s">
        <v>13</v>
      </c>
      <c r="B4545" s="5" t="s">
        <v>152</v>
      </c>
      <c r="C4545" s="5" t="s">
        <v>135</v>
      </c>
      <c r="D4545" s="5" t="s">
        <v>49</v>
      </c>
      <c r="E4545" s="16">
        <v>800.34</v>
      </c>
      <c r="F4545" s="16">
        <v>513.61</v>
      </c>
      <c r="G4545" s="8"/>
      <c r="H4545" s="9"/>
      <c r="I4545" s="9"/>
      <c r="J4545" s="17">
        <f>E4545-F4545</f>
        <v>286.73</v>
      </c>
      <c r="K4545" s="9"/>
      <c r="L4545" s="9"/>
      <c r="M4545" s="9"/>
    </row>
    <row r="4546" spans="1:13" ht="12.75">
      <c r="A4546" s="1" t="s">
        <v>13</v>
      </c>
      <c r="B4546" s="5" t="s">
        <v>152</v>
      </c>
      <c r="C4546" s="5" t="s">
        <v>135</v>
      </c>
      <c r="D4546" s="5" t="s">
        <v>50</v>
      </c>
      <c r="E4546" s="16">
        <v>1120.56</v>
      </c>
      <c r="F4546" s="16">
        <v>720.28</v>
      </c>
      <c r="G4546" s="8"/>
      <c r="H4546" s="9"/>
      <c r="I4546" s="9"/>
      <c r="J4546" s="17">
        <f>E4546-F4546</f>
        <v>400.28</v>
      </c>
      <c r="K4546" s="9"/>
      <c r="L4546" s="9"/>
      <c r="M4546" s="9"/>
    </row>
    <row r="4547" spans="1:13" ht="12.75">
      <c r="A4547" s="1" t="s">
        <v>13</v>
      </c>
      <c r="B4547" s="5" t="s">
        <v>152</v>
      </c>
      <c r="C4547" s="5" t="s">
        <v>135</v>
      </c>
      <c r="D4547" s="5" t="s">
        <v>17</v>
      </c>
      <c r="E4547" s="16">
        <v>2263.74</v>
      </c>
      <c r="F4547" s="16">
        <v>1446.95</v>
      </c>
      <c r="G4547" s="8"/>
      <c r="H4547" s="9"/>
      <c r="I4547" s="9"/>
      <c r="J4547" s="17">
        <f>E4547-F4547</f>
        <v>816.7899999999997</v>
      </c>
      <c r="K4547" s="9"/>
      <c r="L4547" s="9"/>
      <c r="M4547" s="9"/>
    </row>
    <row r="4548" spans="1:13" ht="12.75">
      <c r="A4548" s="1" t="s">
        <v>13</v>
      </c>
      <c r="B4548" s="5" t="s">
        <v>152</v>
      </c>
      <c r="C4548" s="5" t="s">
        <v>135</v>
      </c>
      <c r="D4548" s="5" t="s">
        <v>18</v>
      </c>
      <c r="E4548" s="16">
        <v>2218.02</v>
      </c>
      <c r="F4548" s="16">
        <v>1422.87</v>
      </c>
      <c r="G4548" s="8"/>
      <c r="H4548" s="9"/>
      <c r="I4548" s="9"/>
      <c r="J4548" s="17">
        <f>E4548-F4548</f>
        <v>795.1500000000001</v>
      </c>
      <c r="K4548" s="9"/>
      <c r="L4548" s="9"/>
      <c r="M4548" s="9"/>
    </row>
    <row r="4549" spans="1:13" ht="12.75">
      <c r="A4549" s="1" t="s">
        <v>13</v>
      </c>
      <c r="B4549" s="5" t="s">
        <v>152</v>
      </c>
      <c r="C4549" s="5" t="s">
        <v>135</v>
      </c>
      <c r="D4549" s="5" t="s">
        <v>19</v>
      </c>
      <c r="E4549" s="16">
        <v>1120.56</v>
      </c>
      <c r="F4549" s="16">
        <v>725.7</v>
      </c>
      <c r="G4549" s="8"/>
      <c r="H4549" s="9"/>
      <c r="I4549" s="9"/>
      <c r="J4549" s="17">
        <f>E4549-F4549</f>
        <v>394.8599999999999</v>
      </c>
      <c r="K4549" s="9"/>
      <c r="L4549" s="9"/>
      <c r="M4549" s="9"/>
    </row>
    <row r="4550" spans="1:13" ht="12.75">
      <c r="A4550" s="1" t="s">
        <v>13</v>
      </c>
      <c r="B4550" s="5" t="s">
        <v>152</v>
      </c>
      <c r="C4550" s="5" t="s">
        <v>135</v>
      </c>
      <c r="D4550" s="5" t="s">
        <v>21</v>
      </c>
      <c r="E4550" s="16">
        <v>24304.18</v>
      </c>
      <c r="F4550" s="16">
        <v>14954.52</v>
      </c>
      <c r="G4550" s="8"/>
      <c r="H4550" s="9"/>
      <c r="I4550" s="9"/>
      <c r="J4550" s="17">
        <f>E4550-F4550</f>
        <v>9349.66</v>
      </c>
      <c r="K4550" s="9">
        <f>K4558</f>
        <v>981.36</v>
      </c>
      <c r="L4550" s="9"/>
      <c r="M4550" s="9"/>
    </row>
    <row r="4551" spans="1:13" ht="12.75">
      <c r="A4551" s="1" t="s">
        <v>13</v>
      </c>
      <c r="B4551" s="5" t="s">
        <v>152</v>
      </c>
      <c r="C4551" s="5" t="s">
        <v>135</v>
      </c>
      <c r="D4551" s="5" t="s">
        <v>22</v>
      </c>
      <c r="E4551" s="16">
        <v>1120.44</v>
      </c>
      <c r="F4551" s="16">
        <v>709.35</v>
      </c>
      <c r="G4551" s="8"/>
      <c r="H4551" s="9"/>
      <c r="I4551" s="9"/>
      <c r="J4551" s="17">
        <f>E4551-F4551</f>
        <v>411.09000000000003</v>
      </c>
      <c r="K4551" s="9"/>
      <c r="L4551" s="9"/>
      <c r="M4551" s="9"/>
    </row>
    <row r="4552" spans="1:13" ht="12.75">
      <c r="A4552" s="1" t="s">
        <v>13</v>
      </c>
      <c r="B4552" s="5" t="s">
        <v>152</v>
      </c>
      <c r="C4552" s="5" t="s">
        <v>135</v>
      </c>
      <c r="D4552" s="5" t="s">
        <v>24</v>
      </c>
      <c r="E4552" s="16">
        <v>22.92</v>
      </c>
      <c r="F4552" s="16">
        <v>17.46</v>
      </c>
      <c r="G4552" s="8"/>
      <c r="H4552" s="9"/>
      <c r="I4552" s="9"/>
      <c r="J4552" s="17">
        <f>E4552-F4552</f>
        <v>5.460000000000001</v>
      </c>
      <c r="K4552" s="9"/>
      <c r="L4552" s="9"/>
      <c r="M4552" s="9"/>
    </row>
    <row r="4553" spans="1:13" ht="12.75">
      <c r="A4553" s="1" t="s">
        <v>13</v>
      </c>
      <c r="B4553" s="5" t="s">
        <v>152</v>
      </c>
      <c r="C4553" s="5" t="s">
        <v>135</v>
      </c>
      <c r="D4553" s="5" t="s">
        <v>25</v>
      </c>
      <c r="E4553" s="16">
        <v>21699.9</v>
      </c>
      <c r="F4553" s="16">
        <v>13856.7</v>
      </c>
      <c r="G4553" s="8"/>
      <c r="H4553" s="9"/>
      <c r="I4553" s="9"/>
      <c r="J4553" s="17">
        <f>E4553-F4553</f>
        <v>7843.200000000001</v>
      </c>
      <c r="K4553" s="9"/>
      <c r="L4553" s="9"/>
      <c r="M4553" s="9"/>
    </row>
    <row r="4554" spans="1:13" ht="12.75">
      <c r="A4554" s="1" t="s">
        <v>13</v>
      </c>
      <c r="B4554" s="5" t="s">
        <v>152</v>
      </c>
      <c r="C4554" s="5" t="s">
        <v>135</v>
      </c>
      <c r="D4554" s="10" t="s">
        <v>26</v>
      </c>
      <c r="E4554" s="11">
        <v>19413.24</v>
      </c>
      <c r="F4554" s="11">
        <v>12457.14</v>
      </c>
      <c r="G4554" s="8">
        <v>3300</v>
      </c>
      <c r="H4554" s="9"/>
      <c r="I4554" s="9"/>
      <c r="J4554" s="17">
        <f>E4554-F4554</f>
        <v>6956.100000000002</v>
      </c>
      <c r="K4554" s="9"/>
      <c r="L4554" s="9"/>
      <c r="M4554" s="9"/>
    </row>
    <row r="4555" spans="1:13" ht="12.75">
      <c r="A4555" s="1" t="s">
        <v>13</v>
      </c>
      <c r="B4555" s="5" t="s">
        <v>152</v>
      </c>
      <c r="C4555" s="18" t="s">
        <v>135</v>
      </c>
      <c r="D4555" s="18" t="s">
        <v>28</v>
      </c>
      <c r="E4555" s="19">
        <v>15091.56</v>
      </c>
      <c r="F4555" s="19">
        <v>9736.53</v>
      </c>
      <c r="G4555" s="8"/>
      <c r="H4555" s="9"/>
      <c r="I4555" s="9"/>
      <c r="J4555" s="17">
        <f>E4555-F4555</f>
        <v>5355.029999999999</v>
      </c>
      <c r="K4555" s="9"/>
      <c r="L4555" s="9"/>
      <c r="M4555" s="9"/>
    </row>
    <row r="4556" spans="1:13" ht="12.75">
      <c r="A4556" s="1" t="s">
        <v>13</v>
      </c>
      <c r="B4556" s="5" t="s">
        <v>152</v>
      </c>
      <c r="C4556" s="5" t="s">
        <v>135</v>
      </c>
      <c r="D4556" s="5" t="s">
        <v>54</v>
      </c>
      <c r="E4556" s="16">
        <v>7705.92</v>
      </c>
      <c r="F4556" s="16">
        <v>4882.37</v>
      </c>
      <c r="G4556" s="8"/>
      <c r="H4556" s="9"/>
      <c r="I4556" s="9"/>
      <c r="J4556" s="17">
        <f>E4556-F4556</f>
        <v>2823.55</v>
      </c>
      <c r="K4556" s="9"/>
      <c r="L4556" s="9"/>
      <c r="M4556" s="9"/>
    </row>
    <row r="4557" spans="1:13" ht="12.75">
      <c r="A4557" s="1" t="s">
        <v>13</v>
      </c>
      <c r="B4557" s="5" t="s">
        <v>152</v>
      </c>
      <c r="C4557" s="5" t="s">
        <v>135</v>
      </c>
      <c r="D4557" s="5" t="s">
        <v>29</v>
      </c>
      <c r="E4557" s="16">
        <v>200.76</v>
      </c>
      <c r="F4557" s="16">
        <v>128.3</v>
      </c>
      <c r="G4557" s="8"/>
      <c r="H4557" s="9"/>
      <c r="I4557" s="9"/>
      <c r="J4557" s="17">
        <f>E4557-F4557</f>
        <v>72.45999999999998</v>
      </c>
      <c r="K4557" s="9"/>
      <c r="L4557" s="9"/>
      <c r="M4557" s="9"/>
    </row>
    <row r="4558" spans="1:13" ht="12.75">
      <c r="A4558" s="1" t="s">
        <v>13</v>
      </c>
      <c r="B4558" s="5" t="s">
        <v>152</v>
      </c>
      <c r="C4558" s="5" t="s">
        <v>135</v>
      </c>
      <c r="D4558" s="5" t="s">
        <v>30</v>
      </c>
      <c r="E4558" s="16">
        <v>14354.1</v>
      </c>
      <c r="F4558" s="16">
        <v>8833</v>
      </c>
      <c r="G4558" s="8"/>
      <c r="H4558" s="9"/>
      <c r="I4558" s="9"/>
      <c r="J4558" s="17">
        <f>E4558-F4558</f>
        <v>5521.1</v>
      </c>
      <c r="K4558" s="9">
        <f>54.52*18</f>
        <v>981.36</v>
      </c>
      <c r="L4558" s="9"/>
      <c r="M4558" s="9"/>
    </row>
    <row r="4559" spans="1:13" ht="12.75">
      <c r="A4559" s="1" t="s">
        <v>13</v>
      </c>
      <c r="B4559" s="5" t="s">
        <v>152</v>
      </c>
      <c r="C4559" s="5" t="s">
        <v>135</v>
      </c>
      <c r="D4559" s="5" t="s">
        <v>33</v>
      </c>
      <c r="E4559" s="16">
        <v>1326.24</v>
      </c>
      <c r="F4559" s="16">
        <v>850.23</v>
      </c>
      <c r="G4559" s="8"/>
      <c r="H4559" s="9"/>
      <c r="I4559" s="9"/>
      <c r="J4559" s="17">
        <f>E4559-F4559</f>
        <v>476.01</v>
      </c>
      <c r="K4559" s="9"/>
      <c r="L4559" s="9"/>
      <c r="M4559" s="9"/>
    </row>
    <row r="4560" spans="1:13" ht="12.75">
      <c r="A4560" s="1" t="s">
        <v>13</v>
      </c>
      <c r="B4560" s="5" t="s">
        <v>152</v>
      </c>
      <c r="C4560" s="5" t="s">
        <v>135</v>
      </c>
      <c r="D4560" s="5" t="s">
        <v>37</v>
      </c>
      <c r="E4560" s="16">
        <v>120925.72</v>
      </c>
      <c r="F4560" s="16">
        <v>76464.84</v>
      </c>
      <c r="G4560" s="8"/>
      <c r="H4560" s="9"/>
      <c r="I4560" s="9"/>
      <c r="J4560" s="17">
        <f>E4560-F4560</f>
        <v>44460.880000000005</v>
      </c>
      <c r="K4560" s="9"/>
      <c r="L4560" s="9"/>
      <c r="M4560" s="9"/>
    </row>
    <row r="4561" spans="2:13" ht="12.75">
      <c r="B4561" s="5"/>
      <c r="C4561" s="5"/>
      <c r="D4561" s="10" t="s">
        <v>38</v>
      </c>
      <c r="E4561" s="11">
        <f>E4544+E4545+E4546+E4547+E4548+E4549+E4551+E4552+E4553+E4556+E4559</f>
        <v>47561.88</v>
      </c>
      <c r="F4561" s="11">
        <f>F4544+F4545+F4546+F4547+F4548+F4549+F4551+F4552+F4553+F4556+F4559</f>
        <v>30355.35</v>
      </c>
      <c r="G4561" s="8"/>
      <c r="H4561" s="9"/>
      <c r="I4561" s="9"/>
      <c r="J4561" s="17">
        <f>E4561-F4561</f>
        <v>17206.53</v>
      </c>
      <c r="K4561" s="9"/>
      <c r="L4561" s="9"/>
      <c r="M4561" s="9"/>
    </row>
    <row r="4562" spans="2:13" ht="12.75">
      <c r="B4562" s="5"/>
      <c r="C4562" s="5"/>
      <c r="D4562" s="10" t="s">
        <v>51</v>
      </c>
      <c r="E4562" s="11">
        <f>E4561+E4555+E4554</f>
        <v>82066.68</v>
      </c>
      <c r="F4562" s="11">
        <f>F4561+F4555+F4554</f>
        <v>52549.02</v>
      </c>
      <c r="G4562" s="8"/>
      <c r="H4562" s="9"/>
      <c r="I4562" s="9"/>
      <c r="J4562" s="17">
        <f>E4562-F4562</f>
        <v>29517.659999999996</v>
      </c>
      <c r="K4562" s="9"/>
      <c r="L4562" s="9"/>
      <c r="M4562" s="9"/>
    </row>
    <row r="4563" spans="1:13" ht="12.75">
      <c r="A4563" s="1" t="s">
        <v>13</v>
      </c>
      <c r="B4563" s="5" t="s">
        <v>152</v>
      </c>
      <c r="C4563" s="5" t="s">
        <v>154</v>
      </c>
      <c r="D4563" s="5" t="s">
        <v>16</v>
      </c>
      <c r="E4563" s="16">
        <v>32271.42</v>
      </c>
      <c r="F4563" s="16">
        <v>28972.95</v>
      </c>
      <c r="G4563" s="8"/>
      <c r="H4563" s="9"/>
      <c r="I4563" s="9"/>
      <c r="J4563" s="17">
        <f>E4563-F4563</f>
        <v>3298.4699999999975</v>
      </c>
      <c r="K4563" s="9"/>
      <c r="L4563" s="9"/>
      <c r="M4563" s="9"/>
    </row>
    <row r="4564" spans="1:13" ht="12.75">
      <c r="A4564" s="1" t="s">
        <v>13</v>
      </c>
      <c r="B4564" s="5" t="s">
        <v>152</v>
      </c>
      <c r="C4564" s="5" t="s">
        <v>154</v>
      </c>
      <c r="D4564" s="5" t="s">
        <v>49</v>
      </c>
      <c r="E4564" s="16">
        <v>3163.98</v>
      </c>
      <c r="F4564" s="16">
        <v>2857.4</v>
      </c>
      <c r="G4564" s="8"/>
      <c r="H4564" s="9"/>
      <c r="I4564" s="9"/>
      <c r="J4564" s="17">
        <f>E4564-F4564</f>
        <v>306.5799999999999</v>
      </c>
      <c r="K4564" s="9"/>
      <c r="L4564" s="9"/>
      <c r="M4564" s="9"/>
    </row>
    <row r="4565" spans="1:13" ht="12.75">
      <c r="A4565" s="1" t="s">
        <v>13</v>
      </c>
      <c r="B4565" s="5" t="s">
        <v>152</v>
      </c>
      <c r="C4565" s="5" t="s">
        <v>154</v>
      </c>
      <c r="D4565" s="5" t="s">
        <v>50</v>
      </c>
      <c r="E4565" s="16">
        <v>4429.8</v>
      </c>
      <c r="F4565" s="16">
        <v>4006.79</v>
      </c>
      <c r="G4565" s="8"/>
      <c r="H4565" s="9"/>
      <c r="I4565" s="9"/>
      <c r="J4565" s="17">
        <f>E4565-F4565</f>
        <v>423.0100000000002</v>
      </c>
      <c r="K4565" s="9"/>
      <c r="L4565" s="9"/>
      <c r="M4565" s="9"/>
    </row>
    <row r="4566" spans="1:13" ht="12.75">
      <c r="A4566" s="1" t="s">
        <v>13</v>
      </c>
      <c r="B4566" s="5" t="s">
        <v>152</v>
      </c>
      <c r="C4566" s="5" t="s">
        <v>154</v>
      </c>
      <c r="D4566" s="5" t="s">
        <v>17</v>
      </c>
      <c r="E4566" s="16">
        <v>8949.24</v>
      </c>
      <c r="F4566" s="16">
        <v>8047.57</v>
      </c>
      <c r="G4566" s="8"/>
      <c r="H4566" s="9"/>
      <c r="I4566" s="9"/>
      <c r="J4566" s="17">
        <f>E4566-F4566</f>
        <v>901.6700000000001</v>
      </c>
      <c r="K4566" s="9"/>
      <c r="L4566" s="9"/>
      <c r="M4566" s="9"/>
    </row>
    <row r="4567" spans="1:13" ht="12.75">
      <c r="A4567" s="1" t="s">
        <v>13</v>
      </c>
      <c r="B4567" s="5" t="s">
        <v>152</v>
      </c>
      <c r="C4567" s="5" t="s">
        <v>154</v>
      </c>
      <c r="D4567" s="5" t="s">
        <v>18</v>
      </c>
      <c r="E4567" s="16">
        <v>8768.46</v>
      </c>
      <c r="F4567" s="16">
        <v>7915.1</v>
      </c>
      <c r="G4567" s="8"/>
      <c r="H4567" s="9"/>
      <c r="I4567" s="9"/>
      <c r="J4567" s="17">
        <f>E4567-F4567</f>
        <v>853.3599999999988</v>
      </c>
      <c r="K4567" s="9"/>
      <c r="L4567" s="9"/>
      <c r="M4567" s="9"/>
    </row>
    <row r="4568" spans="1:13" ht="12.75">
      <c r="A4568" s="1" t="s">
        <v>13</v>
      </c>
      <c r="B4568" s="5" t="s">
        <v>152</v>
      </c>
      <c r="C4568" s="5" t="s">
        <v>154</v>
      </c>
      <c r="D4568" s="5" t="s">
        <v>19</v>
      </c>
      <c r="E4568" s="16">
        <v>4429.8</v>
      </c>
      <c r="F4568" s="16">
        <v>4038.62</v>
      </c>
      <c r="G4568" s="8"/>
      <c r="H4568" s="9"/>
      <c r="I4568" s="9"/>
      <c r="J4568" s="17">
        <f>E4568-F4568</f>
        <v>391.1800000000003</v>
      </c>
      <c r="K4568" s="9"/>
      <c r="L4568" s="9"/>
      <c r="M4568" s="9"/>
    </row>
    <row r="4569" spans="1:13" ht="12.75">
      <c r="A4569" s="1" t="s">
        <v>13</v>
      </c>
      <c r="B4569" s="5" t="s">
        <v>152</v>
      </c>
      <c r="C4569" s="5" t="s">
        <v>154</v>
      </c>
      <c r="D4569" s="5" t="s">
        <v>20</v>
      </c>
      <c r="E4569" s="16">
        <v>994.74</v>
      </c>
      <c r="F4569" s="16">
        <v>887.55</v>
      </c>
      <c r="G4569" s="8"/>
      <c r="H4569" s="9"/>
      <c r="I4569" s="9"/>
      <c r="J4569" s="17">
        <f>E4569-F4569</f>
        <v>107.19000000000005</v>
      </c>
      <c r="K4569" s="9"/>
      <c r="L4569" s="9"/>
      <c r="M4569" s="9"/>
    </row>
    <row r="4570" spans="1:13" ht="12.75">
      <c r="A4570" s="1" t="s">
        <v>13</v>
      </c>
      <c r="B4570" s="5" t="s">
        <v>152</v>
      </c>
      <c r="C4570" s="5" t="s">
        <v>154</v>
      </c>
      <c r="D4570" s="5" t="s">
        <v>21</v>
      </c>
      <c r="E4570" s="16">
        <v>96954.69</v>
      </c>
      <c r="F4570" s="16">
        <v>74160.24</v>
      </c>
      <c r="G4570" s="8"/>
      <c r="H4570" s="9"/>
      <c r="I4570" s="9"/>
      <c r="J4570" s="17">
        <f>E4570-F4570</f>
        <v>22794.449999999997</v>
      </c>
      <c r="K4570" s="9">
        <f>K4578</f>
        <v>2611.32</v>
      </c>
      <c r="L4570" s="9"/>
      <c r="M4570" s="9"/>
    </row>
    <row r="4571" spans="1:13" ht="12.75">
      <c r="A4571" s="1" t="s">
        <v>13</v>
      </c>
      <c r="B4571" s="5" t="s">
        <v>152</v>
      </c>
      <c r="C4571" s="5" t="s">
        <v>154</v>
      </c>
      <c r="D4571" s="5" t="s">
        <v>22</v>
      </c>
      <c r="E4571" s="16">
        <v>4429.38</v>
      </c>
      <c r="F4571" s="16">
        <v>3943.13</v>
      </c>
      <c r="G4571" s="8"/>
      <c r="H4571" s="9"/>
      <c r="I4571" s="9"/>
      <c r="J4571" s="17">
        <f>E4571-F4571</f>
        <v>486.25</v>
      </c>
      <c r="K4571" s="9"/>
      <c r="L4571" s="9"/>
      <c r="M4571" s="9"/>
    </row>
    <row r="4572" spans="1:13" ht="12.75">
      <c r="A4572" s="1" t="s">
        <v>13</v>
      </c>
      <c r="B4572" s="5" t="s">
        <v>152</v>
      </c>
      <c r="C4572" s="5" t="s">
        <v>154</v>
      </c>
      <c r="D4572" s="5" t="s">
        <v>24</v>
      </c>
      <c r="E4572" s="16">
        <v>90.54</v>
      </c>
      <c r="F4572" s="16">
        <v>98.08</v>
      </c>
      <c r="G4572" s="8"/>
      <c r="H4572" s="9"/>
      <c r="I4572" s="9"/>
      <c r="J4572" s="17">
        <f>E4572-F4572</f>
        <v>-7.539999999999992</v>
      </c>
      <c r="K4572" s="9"/>
      <c r="L4572" s="9"/>
      <c r="M4572" s="9"/>
    </row>
    <row r="4573" spans="1:13" ht="12.75">
      <c r="A4573" s="1" t="s">
        <v>13</v>
      </c>
      <c r="B4573" s="5" t="s">
        <v>152</v>
      </c>
      <c r="C4573" s="5" t="s">
        <v>154</v>
      </c>
      <c r="D4573" s="5" t="s">
        <v>25</v>
      </c>
      <c r="E4573" s="16">
        <v>85785.96</v>
      </c>
      <c r="F4573" s="16">
        <v>77062.5</v>
      </c>
      <c r="G4573" s="8"/>
      <c r="H4573" s="9"/>
      <c r="I4573" s="9"/>
      <c r="J4573" s="17">
        <f>E4573-F4573</f>
        <v>8723.460000000006</v>
      </c>
      <c r="K4573" s="9"/>
      <c r="L4573" s="9"/>
      <c r="M4573" s="9"/>
    </row>
    <row r="4574" spans="1:13" ht="12.75">
      <c r="A4574" s="1" t="s">
        <v>13</v>
      </c>
      <c r="B4574" s="5" t="s">
        <v>152</v>
      </c>
      <c r="C4574" s="5" t="s">
        <v>154</v>
      </c>
      <c r="D4574" s="10" t="s">
        <v>26</v>
      </c>
      <c r="E4574" s="11">
        <v>66802.68</v>
      </c>
      <c r="F4574" s="11">
        <v>60330.71</v>
      </c>
      <c r="G4574" s="8">
        <v>7900</v>
      </c>
      <c r="H4574" s="9"/>
      <c r="I4574" s="9"/>
      <c r="J4574" s="17">
        <f>E4574-F4574</f>
        <v>6471.969999999994</v>
      </c>
      <c r="K4574" s="9"/>
      <c r="L4574" s="9"/>
      <c r="M4574" s="9"/>
    </row>
    <row r="4575" spans="1:13" ht="12.75">
      <c r="A4575" s="1" t="s">
        <v>13</v>
      </c>
      <c r="B4575" s="5" t="s">
        <v>152</v>
      </c>
      <c r="C4575" s="18" t="s">
        <v>154</v>
      </c>
      <c r="D4575" s="18" t="s">
        <v>28</v>
      </c>
      <c r="E4575" s="19">
        <v>59661.36</v>
      </c>
      <c r="F4575" s="19">
        <v>54178.29</v>
      </c>
      <c r="G4575" s="8"/>
      <c r="H4575" s="9"/>
      <c r="I4575" s="9"/>
      <c r="J4575" s="17">
        <f>E4575-F4575</f>
        <v>5483.07</v>
      </c>
      <c r="K4575" s="9"/>
      <c r="L4575" s="9"/>
      <c r="M4575" s="9"/>
    </row>
    <row r="4576" spans="1:13" ht="12.75">
      <c r="A4576" s="1" t="s">
        <v>13</v>
      </c>
      <c r="B4576" s="5" t="s">
        <v>152</v>
      </c>
      <c r="C4576" s="5" t="s">
        <v>154</v>
      </c>
      <c r="D4576" s="5" t="s">
        <v>54</v>
      </c>
      <c r="E4576" s="16">
        <v>30463.8</v>
      </c>
      <c r="F4576" s="16">
        <v>27141.32</v>
      </c>
      <c r="G4576" s="8"/>
      <c r="H4576" s="9"/>
      <c r="I4576" s="9"/>
      <c r="J4576" s="17">
        <f>E4576-F4576</f>
        <v>3322.4799999999996</v>
      </c>
      <c r="K4576" s="9"/>
      <c r="L4576" s="9"/>
      <c r="M4576" s="9"/>
    </row>
    <row r="4577" spans="1:13" ht="12.75">
      <c r="A4577" s="1" t="s">
        <v>13</v>
      </c>
      <c r="B4577" s="5" t="s">
        <v>152</v>
      </c>
      <c r="C4577" s="5" t="s">
        <v>154</v>
      </c>
      <c r="D4577" s="5" t="s">
        <v>29</v>
      </c>
      <c r="E4577" s="16">
        <v>799.44</v>
      </c>
      <c r="F4577" s="16">
        <v>718.9</v>
      </c>
      <c r="G4577" s="8"/>
      <c r="H4577" s="9"/>
      <c r="I4577" s="9"/>
      <c r="J4577" s="17">
        <f>E4577-F4577</f>
        <v>80.54000000000008</v>
      </c>
      <c r="K4577" s="9"/>
      <c r="L4577" s="9"/>
      <c r="M4577" s="9"/>
    </row>
    <row r="4578" spans="1:13" ht="12.75">
      <c r="A4578" s="1" t="s">
        <v>13</v>
      </c>
      <c r="B4578" s="5" t="s">
        <v>152</v>
      </c>
      <c r="C4578" s="5" t="s">
        <v>154</v>
      </c>
      <c r="D4578" s="5" t="s">
        <v>30</v>
      </c>
      <c r="E4578" s="16">
        <v>57261.62</v>
      </c>
      <c r="F4578" s="16">
        <v>43804.6</v>
      </c>
      <c r="G4578" s="8"/>
      <c r="H4578" s="9"/>
      <c r="I4578" s="9"/>
      <c r="J4578" s="17">
        <f>E4578-F4578</f>
        <v>13457.020000000004</v>
      </c>
      <c r="K4578" s="9">
        <f>217.61*12</f>
        <v>2611.32</v>
      </c>
      <c r="L4578" s="9"/>
      <c r="M4578" s="9"/>
    </row>
    <row r="4579" spans="1:13" ht="12.75">
      <c r="A4579" s="1" t="s">
        <v>13</v>
      </c>
      <c r="B4579" s="5" t="s">
        <v>152</v>
      </c>
      <c r="C4579" s="5" t="s">
        <v>154</v>
      </c>
      <c r="D4579" s="5" t="s">
        <v>33</v>
      </c>
      <c r="E4579" s="16">
        <v>5243.04</v>
      </c>
      <c r="F4579" s="16">
        <v>4729.53</v>
      </c>
      <c r="G4579" s="8"/>
      <c r="H4579" s="9"/>
      <c r="I4579" s="9"/>
      <c r="J4579" s="17">
        <f>E4579-F4579</f>
        <v>513.5100000000002</v>
      </c>
      <c r="K4579" s="9"/>
      <c r="L4579" s="9"/>
      <c r="M4579" s="9"/>
    </row>
    <row r="4580" spans="1:13" ht="12.75">
      <c r="A4580" s="1" t="s">
        <v>13</v>
      </c>
      <c r="B4580" s="5" t="s">
        <v>152</v>
      </c>
      <c r="C4580" s="5" t="s">
        <v>154</v>
      </c>
      <c r="D4580" s="5" t="s">
        <v>37</v>
      </c>
      <c r="E4580" s="16">
        <v>470499.95</v>
      </c>
      <c r="F4580" s="16">
        <v>402893.28</v>
      </c>
      <c r="G4580" s="8"/>
      <c r="H4580" s="9"/>
      <c r="I4580" s="9"/>
      <c r="J4580" s="17">
        <f>E4580-F4580</f>
        <v>67606.66999999998</v>
      </c>
      <c r="K4580" s="9"/>
      <c r="L4580" s="9"/>
      <c r="M4580" s="9"/>
    </row>
    <row r="4581" spans="2:13" ht="12.75">
      <c r="B4581" s="5"/>
      <c r="C4581" s="5"/>
      <c r="D4581" s="10" t="s">
        <v>38</v>
      </c>
      <c r="E4581" s="11">
        <f>E4563+E4564+E4565+E4566+E4567+E4568+E4569+E4571+E4572+E4573+E4576+E4579</f>
        <v>189020.16</v>
      </c>
      <c r="F4581" s="11">
        <f>F4563+F4564+F4565+F4566+F4567+F4568+F4569+F4571+F4572+F4573+F4576+F4579</f>
        <v>169700.54</v>
      </c>
      <c r="G4581" s="8"/>
      <c r="H4581" s="9"/>
      <c r="I4581" s="9"/>
      <c r="J4581" s="17">
        <f>E4581-F4581</f>
        <v>19319.619999999995</v>
      </c>
      <c r="K4581" s="9"/>
      <c r="L4581" s="9"/>
      <c r="M4581" s="9"/>
    </row>
    <row r="4582" spans="2:13" ht="12.75">
      <c r="B4582" s="5"/>
      <c r="C4582" s="5"/>
      <c r="D4582" s="10" t="s">
        <v>51</v>
      </c>
      <c r="E4582" s="11">
        <f>E4581+E4575+E4574</f>
        <v>315484.2</v>
      </c>
      <c r="F4582" s="11">
        <f>F4581+F4575+F4574</f>
        <v>284209.54000000004</v>
      </c>
      <c r="G4582" s="8"/>
      <c r="H4582" s="9"/>
      <c r="I4582" s="9"/>
      <c r="J4582" s="17">
        <f>E4582-F4582</f>
        <v>31274.659999999974</v>
      </c>
      <c r="K4582" s="9"/>
      <c r="L4582" s="9"/>
      <c r="M4582" s="9"/>
    </row>
    <row r="4583" spans="1:13" ht="12.75">
      <c r="A4583" s="1" t="s">
        <v>13</v>
      </c>
      <c r="B4583" s="5" t="s">
        <v>152</v>
      </c>
      <c r="C4583" s="5" t="s">
        <v>137</v>
      </c>
      <c r="D4583" s="5" t="s">
        <v>16</v>
      </c>
      <c r="E4583" s="16">
        <v>11832.54</v>
      </c>
      <c r="F4583" s="16">
        <v>10541.94</v>
      </c>
      <c r="G4583" s="8"/>
      <c r="H4583" s="9"/>
      <c r="I4583" s="9"/>
      <c r="J4583" s="17">
        <f>E4583-F4583</f>
        <v>1290.6000000000004</v>
      </c>
      <c r="K4583" s="9"/>
      <c r="L4583" s="9"/>
      <c r="M4583" s="9"/>
    </row>
    <row r="4584" spans="1:13" ht="12.75">
      <c r="A4584" s="1" t="s">
        <v>13</v>
      </c>
      <c r="B4584" s="5" t="s">
        <v>152</v>
      </c>
      <c r="C4584" s="5" t="s">
        <v>137</v>
      </c>
      <c r="D4584" s="5" t="s">
        <v>49</v>
      </c>
      <c r="E4584" s="16">
        <v>1160.1</v>
      </c>
      <c r="F4584" s="16">
        <v>1040.66</v>
      </c>
      <c r="G4584" s="8"/>
      <c r="H4584" s="9"/>
      <c r="I4584" s="9"/>
      <c r="J4584" s="17">
        <f>E4584-F4584</f>
        <v>119.43999999999983</v>
      </c>
      <c r="K4584" s="9"/>
      <c r="L4584" s="9"/>
      <c r="M4584" s="9"/>
    </row>
    <row r="4585" spans="1:13" ht="12.75">
      <c r="A4585" s="1" t="s">
        <v>13</v>
      </c>
      <c r="B4585" s="5" t="s">
        <v>152</v>
      </c>
      <c r="C4585" s="5" t="s">
        <v>137</v>
      </c>
      <c r="D4585" s="5" t="s">
        <v>50</v>
      </c>
      <c r="E4585" s="16">
        <v>1624.26</v>
      </c>
      <c r="F4585" s="16">
        <v>1459.5</v>
      </c>
      <c r="G4585" s="8"/>
      <c r="H4585" s="9"/>
      <c r="I4585" s="9"/>
      <c r="J4585" s="17">
        <f>E4585-F4585</f>
        <v>164.76</v>
      </c>
      <c r="K4585" s="9"/>
      <c r="L4585" s="9"/>
      <c r="M4585" s="9"/>
    </row>
    <row r="4586" spans="1:13" ht="12.75">
      <c r="A4586" s="1" t="s">
        <v>13</v>
      </c>
      <c r="B4586" s="5" t="s">
        <v>152</v>
      </c>
      <c r="C4586" s="5" t="s">
        <v>137</v>
      </c>
      <c r="D4586" s="5" t="s">
        <v>17</v>
      </c>
      <c r="E4586" s="16">
        <v>3281.22</v>
      </c>
      <c r="F4586" s="16">
        <v>2928.77</v>
      </c>
      <c r="G4586" s="8"/>
      <c r="H4586" s="9"/>
      <c r="I4586" s="9"/>
      <c r="J4586" s="17">
        <f>E4586-F4586</f>
        <v>352.4499999999998</v>
      </c>
      <c r="K4586" s="9"/>
      <c r="L4586" s="9"/>
      <c r="M4586" s="9"/>
    </row>
    <row r="4587" spans="1:13" ht="12.75">
      <c r="A4587" s="1" t="s">
        <v>13</v>
      </c>
      <c r="B4587" s="5" t="s">
        <v>152</v>
      </c>
      <c r="C4587" s="5" t="s">
        <v>137</v>
      </c>
      <c r="D4587" s="5" t="s">
        <v>18</v>
      </c>
      <c r="E4587" s="16">
        <v>3214.98</v>
      </c>
      <c r="F4587" s="16">
        <v>2882.29</v>
      </c>
      <c r="G4587" s="8"/>
      <c r="H4587" s="9"/>
      <c r="I4587" s="9"/>
      <c r="J4587" s="17">
        <f>E4587-F4587</f>
        <v>332.69000000000005</v>
      </c>
      <c r="K4587" s="9"/>
      <c r="L4587" s="9"/>
      <c r="M4587" s="9"/>
    </row>
    <row r="4588" spans="1:13" ht="12.75">
      <c r="A4588" s="1" t="s">
        <v>13</v>
      </c>
      <c r="B4588" s="5" t="s">
        <v>152</v>
      </c>
      <c r="C4588" s="5" t="s">
        <v>137</v>
      </c>
      <c r="D4588" s="5" t="s">
        <v>19</v>
      </c>
      <c r="E4588" s="16">
        <v>1624.26</v>
      </c>
      <c r="F4588" s="16">
        <v>1472.82</v>
      </c>
      <c r="G4588" s="8"/>
      <c r="H4588" s="9"/>
      <c r="I4588" s="9"/>
      <c r="J4588" s="17">
        <f>E4588-F4588</f>
        <v>151.44000000000005</v>
      </c>
      <c r="K4588" s="9"/>
      <c r="L4588" s="9"/>
      <c r="M4588" s="9"/>
    </row>
    <row r="4589" spans="1:13" ht="12.75">
      <c r="A4589" s="1" t="s">
        <v>13</v>
      </c>
      <c r="B4589" s="5" t="s">
        <v>152</v>
      </c>
      <c r="C4589" s="5" t="s">
        <v>137</v>
      </c>
      <c r="D4589" s="5" t="s">
        <v>21</v>
      </c>
      <c r="E4589" s="16">
        <v>32185.74</v>
      </c>
      <c r="F4589" s="16">
        <v>29451.5</v>
      </c>
      <c r="G4589" s="8"/>
      <c r="H4589" s="9"/>
      <c r="I4589" s="9"/>
      <c r="J4589" s="17">
        <f>E4589-F4589</f>
        <v>2734.2400000000016</v>
      </c>
      <c r="K4589" s="9">
        <f>K4597</f>
        <v>886.1999999999999</v>
      </c>
      <c r="L4589" s="9"/>
      <c r="M4589" s="9"/>
    </row>
    <row r="4590" spans="1:13" ht="12.75">
      <c r="A4590" s="1" t="s">
        <v>13</v>
      </c>
      <c r="B4590" s="5" t="s">
        <v>152</v>
      </c>
      <c r="C4590" s="5" t="s">
        <v>137</v>
      </c>
      <c r="D4590" s="5" t="s">
        <v>22</v>
      </c>
      <c r="E4590" s="16">
        <v>1624.02</v>
      </c>
      <c r="F4590" s="16">
        <v>1432.79</v>
      </c>
      <c r="G4590" s="8"/>
      <c r="H4590" s="9"/>
      <c r="I4590" s="9"/>
      <c r="J4590" s="17">
        <f>E4590-F4590</f>
        <v>191.23000000000002</v>
      </c>
      <c r="K4590" s="9"/>
      <c r="L4590" s="9"/>
      <c r="M4590" s="9"/>
    </row>
    <row r="4591" spans="1:13" ht="12.75">
      <c r="A4591" s="1" t="s">
        <v>13</v>
      </c>
      <c r="B4591" s="5" t="s">
        <v>152</v>
      </c>
      <c r="C4591" s="5" t="s">
        <v>137</v>
      </c>
      <c r="D4591" s="5" t="s">
        <v>24</v>
      </c>
      <c r="E4591" s="16">
        <v>33.18</v>
      </c>
      <c r="F4591" s="16">
        <v>36.6</v>
      </c>
      <c r="G4591" s="8"/>
      <c r="H4591" s="9"/>
      <c r="I4591" s="9"/>
      <c r="J4591" s="17">
        <f>E4591-F4591</f>
        <v>-3.4200000000000017</v>
      </c>
      <c r="K4591" s="9"/>
      <c r="L4591" s="9"/>
      <c r="M4591" s="9"/>
    </row>
    <row r="4592" spans="1:13" ht="12.75">
      <c r="A4592" s="1" t="s">
        <v>13</v>
      </c>
      <c r="B4592" s="5" t="s">
        <v>152</v>
      </c>
      <c r="C4592" s="5" t="s">
        <v>137</v>
      </c>
      <c r="D4592" s="5" t="s">
        <v>25</v>
      </c>
      <c r="E4592" s="16">
        <v>31453.74</v>
      </c>
      <c r="F4592" s="16">
        <v>28041.67</v>
      </c>
      <c r="G4592" s="8"/>
      <c r="H4592" s="9"/>
      <c r="I4592" s="9"/>
      <c r="J4592" s="17">
        <f>E4592-F4592</f>
        <v>3412.0700000000033</v>
      </c>
      <c r="K4592" s="9"/>
      <c r="L4592" s="9"/>
      <c r="M4592" s="9"/>
    </row>
    <row r="4593" spans="1:13" ht="12.75">
      <c r="A4593" s="1" t="s">
        <v>13</v>
      </c>
      <c r="B4593" s="5" t="s">
        <v>152</v>
      </c>
      <c r="C4593" s="5" t="s">
        <v>137</v>
      </c>
      <c r="D4593" s="10" t="s">
        <v>26</v>
      </c>
      <c r="E4593" s="11">
        <v>28139.22</v>
      </c>
      <c r="F4593" s="11">
        <v>25235.29</v>
      </c>
      <c r="G4593" s="8">
        <v>53300</v>
      </c>
      <c r="H4593" s="9"/>
      <c r="I4593" s="9"/>
      <c r="J4593" s="17">
        <f>E4593-F4593</f>
        <v>2903.9300000000003</v>
      </c>
      <c r="K4593" s="9"/>
      <c r="L4593" s="9"/>
      <c r="M4593" s="9"/>
    </row>
    <row r="4594" spans="1:13" ht="12.75">
      <c r="A4594" s="1" t="s">
        <v>13</v>
      </c>
      <c r="B4594" s="5" t="s">
        <v>152</v>
      </c>
      <c r="C4594" s="18" t="s">
        <v>137</v>
      </c>
      <c r="D4594" s="18" t="s">
        <v>28</v>
      </c>
      <c r="E4594" s="19">
        <v>21875.04</v>
      </c>
      <c r="F4594" s="19">
        <v>19746.51</v>
      </c>
      <c r="G4594" s="8"/>
      <c r="H4594" s="9"/>
      <c r="I4594" s="9"/>
      <c r="J4594" s="17">
        <f>E4594-F4594</f>
        <v>2128.5300000000025</v>
      </c>
      <c r="K4594" s="9"/>
      <c r="L4594" s="9"/>
      <c r="M4594" s="9"/>
    </row>
    <row r="4595" spans="1:13" ht="12.75">
      <c r="A4595" s="1" t="s">
        <v>13</v>
      </c>
      <c r="B4595" s="5" t="s">
        <v>152</v>
      </c>
      <c r="C4595" s="5" t="s">
        <v>137</v>
      </c>
      <c r="D4595" s="5" t="s">
        <v>54</v>
      </c>
      <c r="E4595" s="16">
        <v>11169.66</v>
      </c>
      <c r="F4595" s="16">
        <v>9863.81</v>
      </c>
      <c r="G4595" s="8"/>
      <c r="H4595" s="9"/>
      <c r="I4595" s="9"/>
      <c r="J4595" s="17">
        <f>E4595-F4595</f>
        <v>1305.8500000000004</v>
      </c>
      <c r="K4595" s="9"/>
      <c r="L4595" s="9"/>
      <c r="M4595" s="9"/>
    </row>
    <row r="4596" spans="1:13" ht="12.75">
      <c r="A4596" s="1" t="s">
        <v>13</v>
      </c>
      <c r="B4596" s="5" t="s">
        <v>152</v>
      </c>
      <c r="C4596" s="5" t="s">
        <v>137</v>
      </c>
      <c r="D4596" s="5" t="s">
        <v>29</v>
      </c>
      <c r="E4596" s="16">
        <v>219.36</v>
      </c>
      <c r="F4596" s="16">
        <v>195.85</v>
      </c>
      <c r="G4596" s="8"/>
      <c r="H4596" s="9"/>
      <c r="I4596" s="9"/>
      <c r="J4596" s="17">
        <f>E4596-F4596</f>
        <v>23.51000000000002</v>
      </c>
      <c r="K4596" s="9"/>
      <c r="L4596" s="9"/>
      <c r="M4596" s="9"/>
    </row>
    <row r="4597" spans="1:13" ht="12.75">
      <c r="A4597" s="1" t="s">
        <v>13</v>
      </c>
      <c r="B4597" s="5" t="s">
        <v>152</v>
      </c>
      <c r="C4597" s="5" t="s">
        <v>137</v>
      </c>
      <c r="D4597" s="5" t="s">
        <v>30</v>
      </c>
      <c r="E4597" s="16">
        <v>19009.01</v>
      </c>
      <c r="F4597" s="16">
        <v>17396.29</v>
      </c>
      <c r="G4597" s="8"/>
      <c r="H4597" s="9"/>
      <c r="I4597" s="9"/>
      <c r="J4597" s="17">
        <f>E4597-F4597</f>
        <v>1612.7199999999975</v>
      </c>
      <c r="K4597" s="9">
        <f>73.85*12</f>
        <v>886.1999999999999</v>
      </c>
      <c r="L4597" s="9"/>
      <c r="M4597" s="9"/>
    </row>
    <row r="4598" spans="1:13" ht="12.75">
      <c r="A4598" s="1" t="s">
        <v>13</v>
      </c>
      <c r="B4598" s="5" t="s">
        <v>152</v>
      </c>
      <c r="C4598" s="5" t="s">
        <v>137</v>
      </c>
      <c r="D4598" s="5" t="s">
        <v>33</v>
      </c>
      <c r="E4598" s="16">
        <v>1922.4</v>
      </c>
      <c r="F4598" s="16">
        <v>1722.13</v>
      </c>
      <c r="G4598" s="8"/>
      <c r="H4598" s="9"/>
      <c r="I4598" s="9"/>
      <c r="J4598" s="17">
        <f>E4598-F4598</f>
        <v>200.26999999999998</v>
      </c>
      <c r="K4598" s="9"/>
      <c r="L4598" s="9"/>
      <c r="M4598" s="9"/>
    </row>
    <row r="4599" spans="1:13" ht="12.75">
      <c r="A4599" s="1" t="s">
        <v>13</v>
      </c>
      <c r="B4599" s="5" t="s">
        <v>152</v>
      </c>
      <c r="C4599" s="5" t="s">
        <v>137</v>
      </c>
      <c r="D4599" s="5" t="s">
        <v>37</v>
      </c>
      <c r="E4599" s="16">
        <v>170368.73</v>
      </c>
      <c r="F4599" s="16">
        <v>153448.42</v>
      </c>
      <c r="G4599" s="8"/>
      <c r="H4599" s="9"/>
      <c r="I4599" s="9"/>
      <c r="J4599" s="17">
        <f>E4599-F4599</f>
        <v>16920.309999999998</v>
      </c>
      <c r="K4599" s="9"/>
      <c r="L4599" s="9"/>
      <c r="M4599" s="9"/>
    </row>
    <row r="4600" spans="2:13" ht="12.75">
      <c r="B4600" s="5"/>
      <c r="C4600" s="5"/>
      <c r="D4600" s="10" t="s">
        <v>38</v>
      </c>
      <c r="E4600" s="11">
        <f>E4583+E4584+E4585+E4586+E4587+E4588+E4590+E4591+E4592+E4595+E4598</f>
        <v>68940.36</v>
      </c>
      <c r="F4600" s="11">
        <f>F4583+F4584+F4585+F4586+F4587+F4588+F4590+F4591+F4592+F4595+F4598</f>
        <v>61422.97999999999</v>
      </c>
      <c r="G4600" s="8"/>
      <c r="H4600" s="9"/>
      <c r="I4600" s="9"/>
      <c r="J4600" s="17">
        <f>E4600-F4600</f>
        <v>7517.380000000012</v>
      </c>
      <c r="K4600" s="9"/>
      <c r="L4600" s="9"/>
      <c r="M4600" s="9"/>
    </row>
    <row r="4601" spans="2:13" ht="12.75">
      <c r="B4601" s="5"/>
      <c r="C4601" s="5"/>
      <c r="D4601" s="10" t="s">
        <v>51</v>
      </c>
      <c r="E4601" s="11">
        <f>E4600+E4594+E4593</f>
        <v>118954.62</v>
      </c>
      <c r="F4601" s="11">
        <f>F4600+F4594+F4593</f>
        <v>106404.78</v>
      </c>
      <c r="G4601" s="8"/>
      <c r="H4601" s="9"/>
      <c r="I4601" s="9"/>
      <c r="J4601" s="17">
        <f>E4601-F4601</f>
        <v>12549.839999999997</v>
      </c>
      <c r="K4601" s="9"/>
      <c r="L4601" s="9"/>
      <c r="M4601" s="9"/>
    </row>
    <row r="4602" spans="1:13" ht="12.75">
      <c r="A4602" s="1" t="s">
        <v>13</v>
      </c>
      <c r="B4602" s="5" t="s">
        <v>152</v>
      </c>
      <c r="C4602" s="5" t="s">
        <v>138</v>
      </c>
      <c r="D4602" s="5" t="s">
        <v>16</v>
      </c>
      <c r="E4602" s="16">
        <v>8039.04</v>
      </c>
      <c r="F4602" s="16">
        <v>7796.92</v>
      </c>
      <c r="G4602" s="8"/>
      <c r="H4602" s="9"/>
      <c r="I4602" s="9"/>
      <c r="J4602" s="17">
        <f>E4602-F4602</f>
        <v>242.1199999999999</v>
      </c>
      <c r="K4602" s="9"/>
      <c r="L4602" s="9"/>
      <c r="M4602" s="9"/>
    </row>
    <row r="4603" spans="1:13" ht="12.75">
      <c r="A4603" s="1" t="s">
        <v>13</v>
      </c>
      <c r="B4603" s="5" t="s">
        <v>152</v>
      </c>
      <c r="C4603" s="5" t="s">
        <v>138</v>
      </c>
      <c r="D4603" s="5" t="s">
        <v>49</v>
      </c>
      <c r="E4603" s="16">
        <v>788.22</v>
      </c>
      <c r="F4603" s="16">
        <v>768.92</v>
      </c>
      <c r="G4603" s="8"/>
      <c r="H4603" s="9"/>
      <c r="I4603" s="9"/>
      <c r="J4603" s="17">
        <f>E4603-F4603</f>
        <v>19.300000000000068</v>
      </c>
      <c r="K4603" s="9"/>
      <c r="L4603" s="9"/>
      <c r="M4603" s="9"/>
    </row>
    <row r="4604" spans="1:13" ht="12.75">
      <c r="A4604" s="1" t="s">
        <v>13</v>
      </c>
      <c r="B4604" s="5" t="s">
        <v>152</v>
      </c>
      <c r="C4604" s="5" t="s">
        <v>138</v>
      </c>
      <c r="D4604" s="5" t="s">
        <v>50</v>
      </c>
      <c r="E4604" s="16">
        <v>1103.58</v>
      </c>
      <c r="F4604" s="16">
        <v>1078.23</v>
      </c>
      <c r="G4604" s="8"/>
      <c r="H4604" s="9"/>
      <c r="I4604" s="9"/>
      <c r="J4604" s="17">
        <f>E4604-F4604</f>
        <v>25.34999999999991</v>
      </c>
      <c r="K4604" s="9"/>
      <c r="L4604" s="9"/>
      <c r="M4604" s="9"/>
    </row>
    <row r="4605" spans="1:13" ht="12.75">
      <c r="A4605" s="1" t="s">
        <v>13</v>
      </c>
      <c r="B4605" s="5" t="s">
        <v>152</v>
      </c>
      <c r="C4605" s="5" t="s">
        <v>138</v>
      </c>
      <c r="D4605" s="5" t="s">
        <v>17</v>
      </c>
      <c r="E4605" s="16">
        <v>2229.3</v>
      </c>
      <c r="F4605" s="16">
        <v>2165.62</v>
      </c>
      <c r="G4605" s="8"/>
      <c r="H4605" s="9"/>
      <c r="I4605" s="9"/>
      <c r="J4605" s="17">
        <f>E4605-F4605</f>
        <v>63.68000000000029</v>
      </c>
      <c r="K4605" s="9"/>
      <c r="L4605" s="9"/>
      <c r="M4605" s="9"/>
    </row>
    <row r="4606" spans="1:13" ht="12.75">
      <c r="A4606" s="1" t="s">
        <v>13</v>
      </c>
      <c r="B4606" s="5" t="s">
        <v>152</v>
      </c>
      <c r="C4606" s="5" t="s">
        <v>138</v>
      </c>
      <c r="D4606" s="5" t="s">
        <v>18</v>
      </c>
      <c r="E4606" s="16">
        <v>2184.3</v>
      </c>
      <c r="F4606" s="16">
        <v>2129.85</v>
      </c>
      <c r="G4606" s="8"/>
      <c r="H4606" s="9"/>
      <c r="I4606" s="9"/>
      <c r="J4606" s="17">
        <f>E4606-F4606</f>
        <v>54.45000000000027</v>
      </c>
      <c r="K4606" s="9"/>
      <c r="L4606" s="9"/>
      <c r="M4606" s="9"/>
    </row>
    <row r="4607" spans="1:13" ht="12.75">
      <c r="A4607" s="1" t="s">
        <v>13</v>
      </c>
      <c r="B4607" s="5" t="s">
        <v>152</v>
      </c>
      <c r="C4607" s="5" t="s">
        <v>138</v>
      </c>
      <c r="D4607" s="5" t="s">
        <v>19</v>
      </c>
      <c r="E4607" s="16">
        <v>1103.58</v>
      </c>
      <c r="F4607" s="16">
        <v>1086.59</v>
      </c>
      <c r="G4607" s="8"/>
      <c r="H4607" s="9"/>
      <c r="I4607" s="9"/>
      <c r="J4607" s="17">
        <f>E4607-F4607</f>
        <v>16.99000000000001</v>
      </c>
      <c r="K4607" s="9"/>
      <c r="L4607" s="9"/>
      <c r="M4607" s="9"/>
    </row>
    <row r="4608" spans="1:13" ht="12.75">
      <c r="A4608" s="1" t="s">
        <v>13</v>
      </c>
      <c r="B4608" s="5" t="s">
        <v>152</v>
      </c>
      <c r="C4608" s="5" t="s">
        <v>138</v>
      </c>
      <c r="D4608" s="5" t="s">
        <v>21</v>
      </c>
      <c r="E4608" s="16">
        <v>11544.61</v>
      </c>
      <c r="F4608" s="16">
        <v>10345.64</v>
      </c>
      <c r="G4608" s="8"/>
      <c r="H4608" s="9"/>
      <c r="I4608" s="9"/>
      <c r="J4608" s="17">
        <f>E4608-F4608</f>
        <v>1198.9700000000012</v>
      </c>
      <c r="K4608" s="9">
        <f>K4616</f>
        <v>409.68</v>
      </c>
      <c r="L4608" s="9"/>
      <c r="M4608" s="9"/>
    </row>
    <row r="4609" spans="1:13" ht="12.75">
      <c r="A4609" s="1" t="s">
        <v>13</v>
      </c>
      <c r="B4609" s="5" t="s">
        <v>152</v>
      </c>
      <c r="C4609" s="5" t="s">
        <v>138</v>
      </c>
      <c r="D4609" s="5" t="s">
        <v>22</v>
      </c>
      <c r="E4609" s="16">
        <v>1103.4</v>
      </c>
      <c r="F4609" s="16">
        <v>1061.29</v>
      </c>
      <c r="G4609" s="8"/>
      <c r="H4609" s="9"/>
      <c r="I4609" s="9"/>
      <c r="J4609" s="17">
        <f>E4609-F4609</f>
        <v>42.11000000000013</v>
      </c>
      <c r="K4609" s="9"/>
      <c r="L4609" s="9"/>
      <c r="M4609" s="9"/>
    </row>
    <row r="4610" spans="1:13" ht="12.75">
      <c r="A4610" s="1" t="s">
        <v>13</v>
      </c>
      <c r="B4610" s="5" t="s">
        <v>152</v>
      </c>
      <c r="C4610" s="5" t="s">
        <v>138</v>
      </c>
      <c r="D4610" s="5" t="s">
        <v>24</v>
      </c>
      <c r="E4610" s="16">
        <v>22.5</v>
      </c>
      <c r="F4610" s="16">
        <v>26.25</v>
      </c>
      <c r="G4610" s="8"/>
      <c r="H4610" s="9"/>
      <c r="I4610" s="9"/>
      <c r="J4610" s="17">
        <f>E4610-F4610</f>
        <v>-3.75</v>
      </c>
      <c r="K4610" s="9"/>
      <c r="L4610" s="9"/>
      <c r="M4610" s="9"/>
    </row>
    <row r="4611" spans="1:13" ht="12.75">
      <c r="A4611" s="1" t="s">
        <v>13</v>
      </c>
      <c r="B4611" s="5" t="s">
        <v>152</v>
      </c>
      <c r="C4611" s="5" t="s">
        <v>138</v>
      </c>
      <c r="D4611" s="5" t="s">
        <v>25</v>
      </c>
      <c r="E4611" s="16">
        <v>21369.6</v>
      </c>
      <c r="F4611" s="16">
        <v>20737.84</v>
      </c>
      <c r="G4611" s="8"/>
      <c r="H4611" s="9"/>
      <c r="I4611" s="9"/>
      <c r="J4611" s="17">
        <f>E4611-F4611</f>
        <v>631.7599999999984</v>
      </c>
      <c r="K4611" s="9"/>
      <c r="L4611" s="9"/>
      <c r="M4611" s="9"/>
    </row>
    <row r="4612" spans="1:13" ht="12.75">
      <c r="A4612" s="1" t="s">
        <v>13</v>
      </c>
      <c r="B4612" s="5" t="s">
        <v>152</v>
      </c>
      <c r="C4612" s="5" t="s">
        <v>138</v>
      </c>
      <c r="D4612" s="10" t="s">
        <v>26</v>
      </c>
      <c r="E4612" s="11">
        <v>19117.8</v>
      </c>
      <c r="F4612" s="11">
        <v>18646.39</v>
      </c>
      <c r="G4612" s="8">
        <v>10700</v>
      </c>
      <c r="H4612" s="9"/>
      <c r="I4612" s="9"/>
      <c r="J4612" s="17">
        <f>E4612-F4612</f>
        <v>471.40999999999985</v>
      </c>
      <c r="K4612" s="9"/>
      <c r="L4612" s="9"/>
      <c r="M4612" s="9"/>
    </row>
    <row r="4613" spans="1:13" ht="12.75">
      <c r="A4613" s="1" t="s">
        <v>13</v>
      </c>
      <c r="B4613" s="5" t="s">
        <v>152</v>
      </c>
      <c r="C4613" s="18" t="s">
        <v>138</v>
      </c>
      <c r="D4613" s="18" t="s">
        <v>28</v>
      </c>
      <c r="E4613" s="19">
        <v>14861.88</v>
      </c>
      <c r="F4613" s="19">
        <v>14576.76</v>
      </c>
      <c r="G4613" s="8"/>
      <c r="H4613" s="9"/>
      <c r="I4613" s="9"/>
      <c r="J4613" s="17">
        <f>E4613-F4613</f>
        <v>285.119999999999</v>
      </c>
      <c r="K4613" s="9"/>
      <c r="L4613" s="9"/>
      <c r="M4613" s="9"/>
    </row>
    <row r="4614" spans="1:13" ht="12.75">
      <c r="A4614" s="1" t="s">
        <v>13</v>
      </c>
      <c r="B4614" s="5" t="s">
        <v>152</v>
      </c>
      <c r="C4614" s="5" t="s">
        <v>138</v>
      </c>
      <c r="D4614" s="5" t="s">
        <v>54</v>
      </c>
      <c r="E4614" s="16">
        <v>7588.62</v>
      </c>
      <c r="F4614" s="16">
        <v>7304.91</v>
      </c>
      <c r="G4614" s="8"/>
      <c r="H4614" s="9"/>
      <c r="I4614" s="9"/>
      <c r="J4614" s="17">
        <f>E4614-F4614</f>
        <v>283.71000000000004</v>
      </c>
      <c r="K4614" s="9"/>
      <c r="L4614" s="9"/>
      <c r="M4614" s="9"/>
    </row>
    <row r="4615" spans="1:13" ht="12.75">
      <c r="A4615" s="1" t="s">
        <v>13</v>
      </c>
      <c r="B4615" s="5" t="s">
        <v>152</v>
      </c>
      <c r="C4615" s="5" t="s">
        <v>138</v>
      </c>
      <c r="D4615" s="5" t="s">
        <v>29</v>
      </c>
      <c r="E4615" s="16">
        <v>215.88</v>
      </c>
      <c r="F4615" s="16">
        <v>209.68</v>
      </c>
      <c r="G4615" s="8"/>
      <c r="H4615" s="9"/>
      <c r="I4615" s="9"/>
      <c r="J4615" s="17">
        <f>E4615-F4615</f>
        <v>6.199999999999989</v>
      </c>
      <c r="K4615" s="9"/>
      <c r="L4615" s="9"/>
      <c r="M4615" s="9"/>
    </row>
    <row r="4616" spans="1:13" ht="12.75">
      <c r="A4616" s="1" t="s">
        <v>13</v>
      </c>
      <c r="B4616" s="5" t="s">
        <v>152</v>
      </c>
      <c r="C4616" s="5" t="s">
        <v>138</v>
      </c>
      <c r="D4616" s="5" t="s">
        <v>30</v>
      </c>
      <c r="E4616" s="16">
        <v>6818.09</v>
      </c>
      <c r="F4616" s="16">
        <v>6110.78</v>
      </c>
      <c r="G4616" s="8"/>
      <c r="H4616" s="9"/>
      <c r="I4616" s="9"/>
      <c r="J4616" s="17">
        <f>E4616-F4616</f>
        <v>707.3100000000004</v>
      </c>
      <c r="K4616" s="9">
        <f>34.14*12</f>
        <v>409.68</v>
      </c>
      <c r="L4616" s="9"/>
      <c r="M4616" s="9"/>
    </row>
    <row r="4617" spans="1:13" ht="12.75">
      <c r="A4617" s="1" t="s">
        <v>13</v>
      </c>
      <c r="B4617" s="5" t="s">
        <v>152</v>
      </c>
      <c r="C4617" s="5" t="s">
        <v>138</v>
      </c>
      <c r="D4617" s="5" t="s">
        <v>33</v>
      </c>
      <c r="E4617" s="16">
        <v>1306.08</v>
      </c>
      <c r="F4617" s="16">
        <v>1272.66</v>
      </c>
      <c r="G4617" s="8"/>
      <c r="H4617" s="9"/>
      <c r="I4617" s="9"/>
      <c r="J4617" s="17">
        <f>E4617-F4617</f>
        <v>33.419999999999845</v>
      </c>
      <c r="K4617" s="9"/>
      <c r="L4617" s="9"/>
      <c r="M4617" s="9"/>
    </row>
    <row r="4618" spans="1:13" ht="12.75">
      <c r="A4618" s="1" t="s">
        <v>13</v>
      </c>
      <c r="B4618" s="5" t="s">
        <v>152</v>
      </c>
      <c r="C4618" s="5" t="s">
        <v>138</v>
      </c>
      <c r="D4618" s="5" t="s">
        <v>37</v>
      </c>
      <c r="E4618" s="16">
        <v>99396.48</v>
      </c>
      <c r="F4618" s="16">
        <v>95318.33</v>
      </c>
      <c r="G4618" s="8"/>
      <c r="H4618" s="9"/>
      <c r="I4618" s="9"/>
      <c r="J4618" s="17">
        <f>E4618-F4618</f>
        <v>4078.149999999994</v>
      </c>
      <c r="K4618" s="9"/>
      <c r="L4618" s="9"/>
      <c r="M4618" s="9"/>
    </row>
    <row r="4619" spans="2:13" ht="12.75">
      <c r="B4619" s="5"/>
      <c r="C4619" s="5"/>
      <c r="D4619" s="10" t="s">
        <v>38</v>
      </c>
      <c r="E4619" s="11">
        <f>E4602+E4603+E4604+E4605+E4606+E4607+E4609+E4610+E4611+E4614+E4617</f>
        <v>46838.22</v>
      </c>
      <c r="F4619" s="11">
        <f>F4602+F4603+F4604+F4605+F4606+F4607+F4609+F4610+F4611+F4614+F4617</f>
        <v>45429.08</v>
      </c>
      <c r="G4619" s="8"/>
      <c r="H4619" s="9"/>
      <c r="I4619" s="9"/>
      <c r="J4619" s="17">
        <f>E4619-F4619</f>
        <v>1409.1399999999994</v>
      </c>
      <c r="K4619" s="9"/>
      <c r="L4619" s="9"/>
      <c r="M4619" s="9"/>
    </row>
    <row r="4620" spans="2:13" ht="12.75">
      <c r="B4620" s="5"/>
      <c r="C4620" s="5"/>
      <c r="D4620" s="10" t="s">
        <v>51</v>
      </c>
      <c r="E4620" s="11">
        <f>E4619+E4613+E4612</f>
        <v>80817.9</v>
      </c>
      <c r="F4620" s="11">
        <f>F4619+F4613+F4612</f>
        <v>78652.23000000001</v>
      </c>
      <c r="G4620" s="8"/>
      <c r="H4620" s="9"/>
      <c r="I4620" s="9"/>
      <c r="J4620" s="17">
        <f>E4620-F4620</f>
        <v>2165.6699999999837</v>
      </c>
      <c r="K4620" s="9"/>
      <c r="L4620" s="9"/>
      <c r="M4620" s="9"/>
    </row>
    <row r="4621" spans="1:13" ht="12.75">
      <c r="A4621" s="1" t="s">
        <v>13</v>
      </c>
      <c r="B4621" s="5" t="s">
        <v>152</v>
      </c>
      <c r="C4621" s="5" t="s">
        <v>155</v>
      </c>
      <c r="D4621" s="5" t="s">
        <v>16</v>
      </c>
      <c r="E4621" s="16">
        <v>10478.64</v>
      </c>
      <c r="F4621" s="16">
        <v>9625.77</v>
      </c>
      <c r="G4621" s="8"/>
      <c r="H4621" s="9"/>
      <c r="I4621" s="9"/>
      <c r="J4621" s="17">
        <f>E4621-F4621</f>
        <v>852.869999999999</v>
      </c>
      <c r="K4621" s="9"/>
      <c r="L4621" s="9"/>
      <c r="M4621" s="9"/>
    </row>
    <row r="4622" spans="1:13" ht="12.75">
      <c r="A4622" s="1" t="s">
        <v>13</v>
      </c>
      <c r="B4622" s="5" t="s">
        <v>152</v>
      </c>
      <c r="C4622" s="5" t="s">
        <v>155</v>
      </c>
      <c r="D4622" s="5" t="s">
        <v>49</v>
      </c>
      <c r="E4622" s="16">
        <v>1027.32</v>
      </c>
      <c r="F4622" s="16">
        <v>948.69</v>
      </c>
      <c r="G4622" s="8"/>
      <c r="H4622" s="9"/>
      <c r="I4622" s="9"/>
      <c r="J4622" s="17">
        <f>E4622-F4622</f>
        <v>78.62999999999988</v>
      </c>
      <c r="K4622" s="9"/>
      <c r="L4622" s="9"/>
      <c r="M4622" s="9"/>
    </row>
    <row r="4623" spans="1:13" ht="12.75">
      <c r="A4623" s="1" t="s">
        <v>13</v>
      </c>
      <c r="B4623" s="5" t="s">
        <v>152</v>
      </c>
      <c r="C4623" s="5" t="s">
        <v>155</v>
      </c>
      <c r="D4623" s="5" t="s">
        <v>50</v>
      </c>
      <c r="E4623" s="16">
        <v>1438.38</v>
      </c>
      <c r="F4623" s="16">
        <v>1330.1</v>
      </c>
      <c r="G4623" s="8"/>
      <c r="H4623" s="9"/>
      <c r="I4623" s="9"/>
      <c r="J4623" s="17">
        <f>E4623-F4623</f>
        <v>108.2800000000002</v>
      </c>
      <c r="K4623" s="9"/>
      <c r="L4623" s="9"/>
      <c r="M4623" s="9"/>
    </row>
    <row r="4624" spans="1:13" ht="12.75">
      <c r="A4624" s="1" t="s">
        <v>13</v>
      </c>
      <c r="B4624" s="5" t="s">
        <v>152</v>
      </c>
      <c r="C4624" s="5" t="s">
        <v>155</v>
      </c>
      <c r="D4624" s="5" t="s">
        <v>17</v>
      </c>
      <c r="E4624" s="16">
        <v>2905.92</v>
      </c>
      <c r="F4624" s="16">
        <v>2673.26</v>
      </c>
      <c r="G4624" s="8"/>
      <c r="H4624" s="9"/>
      <c r="I4624" s="9"/>
      <c r="J4624" s="17">
        <f>E4624-F4624</f>
        <v>232.65999999999985</v>
      </c>
      <c r="K4624" s="9"/>
      <c r="L4624" s="9"/>
      <c r="M4624" s="9"/>
    </row>
    <row r="4625" spans="1:13" ht="12.75">
      <c r="A4625" s="1" t="s">
        <v>13</v>
      </c>
      <c r="B4625" s="5" t="s">
        <v>152</v>
      </c>
      <c r="C4625" s="5" t="s">
        <v>155</v>
      </c>
      <c r="D4625" s="5" t="s">
        <v>18</v>
      </c>
      <c r="E4625" s="16">
        <v>2847.18</v>
      </c>
      <c r="F4625" s="16">
        <v>2628.16</v>
      </c>
      <c r="G4625" s="8"/>
      <c r="H4625" s="9"/>
      <c r="I4625" s="9"/>
      <c r="J4625" s="17">
        <f>E4625-F4625</f>
        <v>219.01999999999998</v>
      </c>
      <c r="K4625" s="9"/>
      <c r="L4625" s="9"/>
      <c r="M4625" s="9"/>
    </row>
    <row r="4626" spans="1:13" ht="12.75">
      <c r="A4626" s="1" t="s">
        <v>13</v>
      </c>
      <c r="B4626" s="5" t="s">
        <v>152</v>
      </c>
      <c r="C4626" s="5" t="s">
        <v>155</v>
      </c>
      <c r="D4626" s="5" t="s">
        <v>19</v>
      </c>
      <c r="E4626" s="16">
        <v>1438.38</v>
      </c>
      <c r="F4626" s="16">
        <v>1339.59</v>
      </c>
      <c r="G4626" s="8"/>
      <c r="H4626" s="9"/>
      <c r="I4626" s="9"/>
      <c r="J4626" s="17">
        <f>E4626-F4626</f>
        <v>98.79000000000019</v>
      </c>
      <c r="K4626" s="9"/>
      <c r="L4626" s="9"/>
      <c r="M4626" s="9"/>
    </row>
    <row r="4627" spans="1:13" ht="12.75">
      <c r="A4627" s="1" t="s">
        <v>13</v>
      </c>
      <c r="B4627" s="5" t="s">
        <v>152</v>
      </c>
      <c r="C4627" s="5" t="s">
        <v>155</v>
      </c>
      <c r="D4627" s="5" t="s">
        <v>21</v>
      </c>
      <c r="E4627" s="16">
        <v>16153.65</v>
      </c>
      <c r="F4627" s="16">
        <v>14751.02</v>
      </c>
      <c r="G4627" s="8"/>
      <c r="H4627" s="9"/>
      <c r="I4627" s="9"/>
      <c r="J4627" s="17">
        <f>E4627-F4627</f>
        <v>1402.6299999999992</v>
      </c>
      <c r="K4627" s="9">
        <f>K4635</f>
        <v>322.56</v>
      </c>
      <c r="L4627" s="9"/>
      <c r="M4627" s="9"/>
    </row>
    <row r="4628" spans="1:13" ht="12.75">
      <c r="A4628" s="1" t="s">
        <v>13</v>
      </c>
      <c r="B4628" s="5" t="s">
        <v>152</v>
      </c>
      <c r="C4628" s="5" t="s">
        <v>155</v>
      </c>
      <c r="D4628" s="5" t="s">
        <v>22</v>
      </c>
      <c r="E4628" s="16">
        <v>1438.32</v>
      </c>
      <c r="F4628" s="16">
        <v>1311.29</v>
      </c>
      <c r="G4628" s="8"/>
      <c r="H4628" s="9"/>
      <c r="I4628" s="9"/>
      <c r="J4628" s="17">
        <f>E4628-F4628</f>
        <v>127.02999999999997</v>
      </c>
      <c r="K4628" s="9"/>
      <c r="L4628" s="9"/>
      <c r="M4628" s="9"/>
    </row>
    <row r="4629" spans="1:13" ht="12.75">
      <c r="A4629" s="1" t="s">
        <v>13</v>
      </c>
      <c r="B4629" s="5" t="s">
        <v>152</v>
      </c>
      <c r="C4629" s="5" t="s">
        <v>155</v>
      </c>
      <c r="D4629" s="5" t="s">
        <v>24</v>
      </c>
      <c r="E4629" s="16">
        <v>29.4</v>
      </c>
      <c r="F4629" s="16">
        <v>32.02</v>
      </c>
      <c r="G4629" s="8"/>
      <c r="H4629" s="9"/>
      <c r="I4629" s="9"/>
      <c r="J4629" s="17">
        <f>E4629-F4629</f>
        <v>-2.6200000000000045</v>
      </c>
      <c r="K4629" s="9"/>
      <c r="L4629" s="9"/>
      <c r="M4629" s="9"/>
    </row>
    <row r="4630" spans="1:13" ht="12.75">
      <c r="A4630" s="1" t="s">
        <v>13</v>
      </c>
      <c r="B4630" s="5" t="s">
        <v>152</v>
      </c>
      <c r="C4630" s="5" t="s">
        <v>155</v>
      </c>
      <c r="D4630" s="5" t="s">
        <v>25</v>
      </c>
      <c r="E4630" s="16">
        <v>27855.06</v>
      </c>
      <c r="F4630" s="16">
        <v>25601.24</v>
      </c>
      <c r="G4630" s="8"/>
      <c r="H4630" s="9"/>
      <c r="I4630" s="9"/>
      <c r="J4630" s="17">
        <f>E4630-F4630</f>
        <v>2253.8199999999997</v>
      </c>
      <c r="K4630" s="9"/>
      <c r="L4630" s="9"/>
      <c r="M4630" s="9"/>
    </row>
    <row r="4631" spans="1:13" ht="12.75">
      <c r="A4631" s="1" t="s">
        <v>13</v>
      </c>
      <c r="B4631" s="5" t="s">
        <v>152</v>
      </c>
      <c r="C4631" s="5" t="s">
        <v>155</v>
      </c>
      <c r="D4631" s="10" t="s">
        <v>26</v>
      </c>
      <c r="E4631" s="11">
        <v>24919.92</v>
      </c>
      <c r="F4631" s="11">
        <v>23008.9</v>
      </c>
      <c r="G4631" s="8">
        <v>400</v>
      </c>
      <c r="H4631" s="9"/>
      <c r="I4631" s="9"/>
      <c r="J4631" s="17">
        <f>E4631-F4631</f>
        <v>1911.0199999999968</v>
      </c>
      <c r="K4631" s="9"/>
      <c r="L4631" s="9"/>
      <c r="M4631" s="9"/>
    </row>
    <row r="4632" spans="1:13" ht="12.75">
      <c r="A4632" s="1" t="s">
        <v>13</v>
      </c>
      <c r="B4632" s="5" t="s">
        <v>152</v>
      </c>
      <c r="C4632" s="18" t="s">
        <v>155</v>
      </c>
      <c r="D4632" s="18" t="s">
        <v>28</v>
      </c>
      <c r="E4632" s="19">
        <v>19372.32</v>
      </c>
      <c r="F4632" s="19">
        <v>17978.07</v>
      </c>
      <c r="G4632" s="8"/>
      <c r="H4632" s="9"/>
      <c r="I4632" s="9"/>
      <c r="J4632" s="17">
        <f>E4632-F4632</f>
        <v>1394.25</v>
      </c>
      <c r="K4632" s="9"/>
      <c r="L4632" s="9"/>
      <c r="M4632" s="9"/>
    </row>
    <row r="4633" spans="1:13" ht="12.75">
      <c r="A4633" s="1" t="s">
        <v>13</v>
      </c>
      <c r="B4633" s="5" t="s">
        <v>152</v>
      </c>
      <c r="C4633" s="5" t="s">
        <v>155</v>
      </c>
      <c r="D4633" s="5" t="s">
        <v>54</v>
      </c>
      <c r="E4633" s="16">
        <v>9891.84</v>
      </c>
      <c r="F4633" s="16">
        <v>9024.81</v>
      </c>
      <c r="G4633" s="8"/>
      <c r="H4633" s="9"/>
      <c r="I4633" s="9"/>
      <c r="J4633" s="17">
        <f>E4633-F4633</f>
        <v>867.0300000000007</v>
      </c>
      <c r="K4633" s="9"/>
      <c r="L4633" s="9"/>
      <c r="M4633" s="9"/>
    </row>
    <row r="4634" spans="1:13" ht="12.75">
      <c r="A4634" s="1" t="s">
        <v>13</v>
      </c>
      <c r="B4634" s="5" t="s">
        <v>152</v>
      </c>
      <c r="C4634" s="5" t="s">
        <v>155</v>
      </c>
      <c r="D4634" s="5" t="s">
        <v>29</v>
      </c>
      <c r="E4634" s="16">
        <v>364.92</v>
      </c>
      <c r="F4634" s="16">
        <v>335.68</v>
      </c>
      <c r="G4634" s="8"/>
      <c r="H4634" s="9"/>
      <c r="I4634" s="9"/>
      <c r="J4634" s="17">
        <f>E4634-F4634</f>
        <v>29.24000000000001</v>
      </c>
      <c r="K4634" s="9"/>
      <c r="L4634" s="9"/>
      <c r="M4634" s="9"/>
    </row>
    <row r="4635" spans="1:13" ht="12.75">
      <c r="A4635" s="1" t="s">
        <v>13</v>
      </c>
      <c r="B4635" s="5" t="s">
        <v>152</v>
      </c>
      <c r="C4635" s="5" t="s">
        <v>155</v>
      </c>
      <c r="D4635" s="5" t="s">
        <v>30</v>
      </c>
      <c r="E4635" s="16">
        <v>9541.07</v>
      </c>
      <c r="F4635" s="16">
        <v>8713.43</v>
      </c>
      <c r="G4635" s="8"/>
      <c r="H4635" s="9"/>
      <c r="I4635" s="9"/>
      <c r="J4635" s="17">
        <f>E4635-F4635</f>
        <v>827.6399999999994</v>
      </c>
      <c r="K4635" s="9">
        <f>26.88*12</f>
        <v>322.56</v>
      </c>
      <c r="L4635" s="9"/>
      <c r="M4635" s="9"/>
    </row>
    <row r="4636" spans="1:13" ht="12.75">
      <c r="A4636" s="1" t="s">
        <v>13</v>
      </c>
      <c r="B4636" s="5" t="s">
        <v>152</v>
      </c>
      <c r="C4636" s="5" t="s">
        <v>155</v>
      </c>
      <c r="D4636" s="5" t="s">
        <v>33</v>
      </c>
      <c r="E4636" s="16">
        <v>1702.38</v>
      </c>
      <c r="F4636" s="16">
        <v>1570.46</v>
      </c>
      <c r="G4636" s="8"/>
      <c r="H4636" s="9"/>
      <c r="I4636" s="9"/>
      <c r="J4636" s="17">
        <f>E4636-F4636</f>
        <v>131.92000000000007</v>
      </c>
      <c r="K4636" s="9"/>
      <c r="L4636" s="9"/>
      <c r="M4636" s="9"/>
    </row>
    <row r="4637" spans="1:13" ht="12.75">
      <c r="A4637" s="1" t="s">
        <v>13</v>
      </c>
      <c r="B4637" s="5" t="s">
        <v>152</v>
      </c>
      <c r="C4637" s="5" t="s">
        <v>155</v>
      </c>
      <c r="D4637" s="5" t="s">
        <v>37</v>
      </c>
      <c r="E4637" s="16">
        <v>131404.7</v>
      </c>
      <c r="F4637" s="16">
        <v>120872.49</v>
      </c>
      <c r="G4637" s="8"/>
      <c r="H4637" s="9"/>
      <c r="I4637" s="9"/>
      <c r="J4637" s="17">
        <f>E4637-F4637</f>
        <v>10532.210000000006</v>
      </c>
      <c r="K4637" s="9"/>
      <c r="L4637" s="9"/>
      <c r="M4637" s="9"/>
    </row>
    <row r="4638" spans="2:13" ht="12.75">
      <c r="B4638" s="5"/>
      <c r="C4638" s="5"/>
      <c r="D4638" s="10" t="s">
        <v>38</v>
      </c>
      <c r="E4638" s="11">
        <f>E4621+E4622+E4623+E4624+E4625+E4626+E4628+E4629+E4630+E4633+E4636</f>
        <v>61052.82</v>
      </c>
      <c r="F4638" s="11">
        <f>F4621+F4622+F4623+F4624+F4625+F4626+F4628+F4629+F4630+F4633+F4636</f>
        <v>56085.39000000001</v>
      </c>
      <c r="G4638" s="8"/>
      <c r="H4638" s="9"/>
      <c r="I4638" s="9"/>
      <c r="J4638" s="17">
        <f>E4638-F4638</f>
        <v>4967.429999999993</v>
      </c>
      <c r="K4638" s="9"/>
      <c r="L4638" s="9"/>
      <c r="M4638" s="9"/>
    </row>
    <row r="4639" spans="2:13" ht="12.75">
      <c r="B4639" s="5"/>
      <c r="C4639" s="5"/>
      <c r="D4639" s="10" t="s">
        <v>51</v>
      </c>
      <c r="E4639" s="11">
        <f>E4638+E4632+E4631</f>
        <v>105345.06</v>
      </c>
      <c r="F4639" s="11">
        <f>F4638+F4632+F4631</f>
        <v>97072.36000000002</v>
      </c>
      <c r="G4639" s="8"/>
      <c r="H4639" s="9"/>
      <c r="I4639" s="9"/>
      <c r="J4639" s="17">
        <f>E4639-F4639</f>
        <v>8272.699999999983</v>
      </c>
      <c r="K4639" s="9"/>
      <c r="L4639" s="9"/>
      <c r="M4639" s="9"/>
    </row>
    <row r="4640" spans="1:13" ht="12.75">
      <c r="A4640" s="1" t="s">
        <v>13</v>
      </c>
      <c r="B4640" s="5" t="s">
        <v>152</v>
      </c>
      <c r="C4640" s="5" t="s">
        <v>156</v>
      </c>
      <c r="D4640" s="5" t="s">
        <v>16</v>
      </c>
      <c r="E4640" s="16">
        <v>11416.92</v>
      </c>
      <c r="F4640" s="16">
        <v>9956.65</v>
      </c>
      <c r="G4640" s="8"/>
      <c r="H4640" s="9"/>
      <c r="I4640" s="9"/>
      <c r="J4640" s="17">
        <f>E4640-F4640</f>
        <v>1460.2700000000004</v>
      </c>
      <c r="K4640" s="9"/>
      <c r="L4640" s="9"/>
      <c r="M4640" s="9"/>
    </row>
    <row r="4641" spans="1:13" ht="12.75">
      <c r="A4641" s="1" t="s">
        <v>13</v>
      </c>
      <c r="B4641" s="5" t="s">
        <v>152</v>
      </c>
      <c r="C4641" s="5" t="s">
        <v>156</v>
      </c>
      <c r="D4641" s="5" t="s">
        <v>49</v>
      </c>
      <c r="E4641" s="16">
        <v>1119.24</v>
      </c>
      <c r="F4641" s="16">
        <v>982.24</v>
      </c>
      <c r="G4641" s="8"/>
      <c r="H4641" s="9"/>
      <c r="I4641" s="9"/>
      <c r="J4641" s="17">
        <f>E4641-F4641</f>
        <v>137</v>
      </c>
      <c r="K4641" s="9"/>
      <c r="L4641" s="9"/>
      <c r="M4641" s="9"/>
    </row>
    <row r="4642" spans="1:13" ht="12.75">
      <c r="A4642" s="1" t="s">
        <v>13</v>
      </c>
      <c r="B4642" s="5" t="s">
        <v>152</v>
      </c>
      <c r="C4642" s="5" t="s">
        <v>156</v>
      </c>
      <c r="D4642" s="5" t="s">
        <v>50</v>
      </c>
      <c r="E4642" s="16">
        <v>1567.26</v>
      </c>
      <c r="F4642" s="16">
        <v>1377.63</v>
      </c>
      <c r="G4642" s="8"/>
      <c r="H4642" s="9"/>
      <c r="I4642" s="9"/>
      <c r="J4642" s="17">
        <f>E4642-F4642</f>
        <v>189.62999999999988</v>
      </c>
      <c r="K4642" s="9"/>
      <c r="L4642" s="9"/>
      <c r="M4642" s="9"/>
    </row>
    <row r="4643" spans="1:13" ht="12.75">
      <c r="A4643" s="1" t="s">
        <v>13</v>
      </c>
      <c r="B4643" s="5" t="s">
        <v>152</v>
      </c>
      <c r="C4643" s="5" t="s">
        <v>156</v>
      </c>
      <c r="D4643" s="5" t="s">
        <v>17</v>
      </c>
      <c r="E4643" s="16">
        <v>3166.08</v>
      </c>
      <c r="F4643" s="16">
        <v>2765.87</v>
      </c>
      <c r="G4643" s="8"/>
      <c r="H4643" s="9"/>
      <c r="I4643" s="9"/>
      <c r="J4643" s="17">
        <f>E4643-F4643</f>
        <v>400.21000000000004</v>
      </c>
      <c r="K4643" s="9"/>
      <c r="L4643" s="9"/>
      <c r="M4643" s="9"/>
    </row>
    <row r="4644" spans="1:13" ht="12.75">
      <c r="A4644" s="1" t="s">
        <v>13</v>
      </c>
      <c r="B4644" s="5" t="s">
        <v>152</v>
      </c>
      <c r="C4644" s="5" t="s">
        <v>156</v>
      </c>
      <c r="D4644" s="5" t="s">
        <v>18</v>
      </c>
      <c r="E4644" s="16">
        <v>3102.06</v>
      </c>
      <c r="F4644" s="16">
        <v>2720.93</v>
      </c>
      <c r="G4644" s="8"/>
      <c r="H4644" s="9"/>
      <c r="I4644" s="9"/>
      <c r="J4644" s="17">
        <f>E4644-F4644</f>
        <v>381.1300000000001</v>
      </c>
      <c r="K4644" s="9"/>
      <c r="L4644" s="9"/>
      <c r="M4644" s="9"/>
    </row>
    <row r="4645" spans="1:13" ht="12.75">
      <c r="A4645" s="1" t="s">
        <v>13</v>
      </c>
      <c r="B4645" s="5" t="s">
        <v>152</v>
      </c>
      <c r="C4645" s="5" t="s">
        <v>156</v>
      </c>
      <c r="D4645" s="5" t="s">
        <v>19</v>
      </c>
      <c r="E4645" s="16">
        <v>1567.26</v>
      </c>
      <c r="F4645" s="16">
        <v>1389.18</v>
      </c>
      <c r="G4645" s="8"/>
      <c r="H4645" s="9"/>
      <c r="I4645" s="9"/>
      <c r="J4645" s="17">
        <f>E4645-F4645</f>
        <v>178.07999999999993</v>
      </c>
      <c r="K4645" s="9"/>
      <c r="L4645" s="9"/>
      <c r="M4645" s="9"/>
    </row>
    <row r="4646" spans="1:13" ht="12.75">
      <c r="A4646" s="1" t="s">
        <v>13</v>
      </c>
      <c r="B4646" s="5" t="s">
        <v>152</v>
      </c>
      <c r="C4646" s="5" t="s">
        <v>156</v>
      </c>
      <c r="D4646" s="5" t="s">
        <v>21</v>
      </c>
      <c r="E4646" s="16">
        <v>25666.58</v>
      </c>
      <c r="F4646" s="16">
        <v>22814.09</v>
      </c>
      <c r="G4646" s="8"/>
      <c r="H4646" s="9"/>
      <c r="I4646" s="9"/>
      <c r="J4646" s="17">
        <f>E4646-F4646</f>
        <v>2852.4900000000016</v>
      </c>
      <c r="K4646" s="9">
        <f>K4654</f>
        <v>687.12</v>
      </c>
      <c r="L4646" s="9"/>
      <c r="M4646" s="9"/>
    </row>
    <row r="4647" spans="1:13" ht="12.75">
      <c r="A4647" s="1" t="s">
        <v>13</v>
      </c>
      <c r="B4647" s="5" t="s">
        <v>152</v>
      </c>
      <c r="C4647" s="5" t="s">
        <v>156</v>
      </c>
      <c r="D4647" s="5" t="s">
        <v>22</v>
      </c>
      <c r="E4647" s="16">
        <v>1567.08</v>
      </c>
      <c r="F4647" s="16">
        <v>1354.44</v>
      </c>
      <c r="G4647" s="8"/>
      <c r="H4647" s="9"/>
      <c r="I4647" s="9"/>
      <c r="J4647" s="17">
        <f>E4647-F4647</f>
        <v>212.63999999999987</v>
      </c>
      <c r="K4647" s="9"/>
      <c r="L4647" s="9"/>
      <c r="M4647" s="9"/>
    </row>
    <row r="4648" spans="1:13" ht="12.75">
      <c r="A4648" s="1" t="s">
        <v>13</v>
      </c>
      <c r="B4648" s="5" t="s">
        <v>152</v>
      </c>
      <c r="C4648" s="5" t="s">
        <v>156</v>
      </c>
      <c r="D4648" s="5" t="s">
        <v>24</v>
      </c>
      <c r="E4648" s="16">
        <v>31.92</v>
      </c>
      <c r="F4648" s="16">
        <v>33.92</v>
      </c>
      <c r="G4648" s="8"/>
      <c r="H4648" s="9"/>
      <c r="I4648" s="9"/>
      <c r="J4648" s="17">
        <f>E4648-F4648</f>
        <v>-2</v>
      </c>
      <c r="K4648" s="9"/>
      <c r="L4648" s="9"/>
      <c r="M4648" s="9"/>
    </row>
    <row r="4649" spans="1:13" ht="12.75">
      <c r="A4649" s="1" t="s">
        <v>13</v>
      </c>
      <c r="B4649" s="5" t="s">
        <v>152</v>
      </c>
      <c r="C4649" s="5" t="s">
        <v>156</v>
      </c>
      <c r="D4649" s="5" t="s">
        <v>25</v>
      </c>
      <c r="E4649" s="16">
        <v>30348.9</v>
      </c>
      <c r="F4649" s="16">
        <v>26483.46</v>
      </c>
      <c r="G4649" s="8"/>
      <c r="H4649" s="9"/>
      <c r="I4649" s="9"/>
      <c r="J4649" s="17">
        <f>E4649-F4649</f>
        <v>3865.4400000000023</v>
      </c>
      <c r="K4649" s="9"/>
      <c r="L4649" s="9"/>
      <c r="M4649" s="9"/>
    </row>
    <row r="4650" spans="1:13" ht="12.75">
      <c r="A4650" s="1" t="s">
        <v>13</v>
      </c>
      <c r="B4650" s="5" t="s">
        <v>152</v>
      </c>
      <c r="C4650" s="5" t="s">
        <v>156</v>
      </c>
      <c r="D4650" s="10" t="s">
        <v>26</v>
      </c>
      <c r="E4650" s="11">
        <v>27151.08</v>
      </c>
      <c r="F4650" s="11">
        <v>23822.27</v>
      </c>
      <c r="G4650" s="8">
        <v>0</v>
      </c>
      <c r="H4650" s="9"/>
      <c r="I4650" s="9"/>
      <c r="J4650" s="17">
        <f>E4650-F4650</f>
        <v>3328.8100000000013</v>
      </c>
      <c r="K4650" s="9"/>
      <c r="L4650" s="9"/>
      <c r="M4650" s="9"/>
    </row>
    <row r="4651" spans="1:13" ht="12.75">
      <c r="A4651" s="1" t="s">
        <v>13</v>
      </c>
      <c r="B4651" s="5" t="s">
        <v>152</v>
      </c>
      <c r="C4651" s="18" t="s">
        <v>156</v>
      </c>
      <c r="D4651" s="18" t="s">
        <v>28</v>
      </c>
      <c r="E4651" s="19">
        <v>21106.8</v>
      </c>
      <c r="F4651" s="19">
        <v>18631.16</v>
      </c>
      <c r="G4651" s="8"/>
      <c r="H4651" s="9"/>
      <c r="I4651" s="9"/>
      <c r="J4651" s="17">
        <f>E4651-F4651</f>
        <v>2475.6399999999994</v>
      </c>
      <c r="K4651" s="9"/>
      <c r="L4651" s="9"/>
      <c r="M4651" s="9"/>
    </row>
    <row r="4652" spans="1:13" ht="12.75">
      <c r="A4652" s="1" t="s">
        <v>13</v>
      </c>
      <c r="B4652" s="5" t="s">
        <v>152</v>
      </c>
      <c r="C4652" s="5" t="s">
        <v>156</v>
      </c>
      <c r="D4652" s="5" t="s">
        <v>54</v>
      </c>
      <c r="E4652" s="16">
        <v>10777.44</v>
      </c>
      <c r="F4652" s="16">
        <v>9322.9</v>
      </c>
      <c r="G4652" s="8"/>
      <c r="H4652" s="9"/>
      <c r="I4652" s="9"/>
      <c r="J4652" s="17">
        <f>E4652-F4652</f>
        <v>1454.5400000000009</v>
      </c>
      <c r="K4652" s="9"/>
      <c r="L4652" s="9"/>
      <c r="M4652" s="9"/>
    </row>
    <row r="4653" spans="1:13" ht="12.75">
      <c r="A4653" s="1" t="s">
        <v>13</v>
      </c>
      <c r="B4653" s="5" t="s">
        <v>152</v>
      </c>
      <c r="C4653" s="5" t="s">
        <v>156</v>
      </c>
      <c r="D4653" s="5" t="s">
        <v>29</v>
      </c>
      <c r="E4653" s="16">
        <v>199.08</v>
      </c>
      <c r="F4653" s="16">
        <v>173.93</v>
      </c>
      <c r="G4653" s="8"/>
      <c r="H4653" s="9"/>
      <c r="I4653" s="9"/>
      <c r="J4653" s="17">
        <f>E4653-F4653</f>
        <v>25.150000000000006</v>
      </c>
      <c r="K4653" s="9"/>
      <c r="L4653" s="9"/>
      <c r="M4653" s="9"/>
    </row>
    <row r="4654" spans="1:13" ht="12.75">
      <c r="A4654" s="1" t="s">
        <v>13</v>
      </c>
      <c r="B4654" s="5" t="s">
        <v>152</v>
      </c>
      <c r="C4654" s="5" t="s">
        <v>156</v>
      </c>
      <c r="D4654" s="5" t="s">
        <v>30</v>
      </c>
      <c r="E4654" s="16">
        <v>15159.08</v>
      </c>
      <c r="F4654" s="16">
        <v>13475.82</v>
      </c>
      <c r="G4654" s="8"/>
      <c r="H4654" s="9"/>
      <c r="I4654" s="9"/>
      <c r="J4654" s="17">
        <f>E4654-F4654</f>
        <v>1683.2600000000002</v>
      </c>
      <c r="K4654" s="9">
        <f>57.26*12</f>
        <v>687.12</v>
      </c>
      <c r="L4654" s="9"/>
      <c r="M4654" s="9"/>
    </row>
    <row r="4655" spans="1:13" ht="12.75">
      <c r="A4655" s="1" t="s">
        <v>13</v>
      </c>
      <c r="B4655" s="5" t="s">
        <v>152</v>
      </c>
      <c r="C4655" s="5" t="s">
        <v>156</v>
      </c>
      <c r="D4655" s="5" t="s">
        <v>33</v>
      </c>
      <c r="E4655" s="16">
        <v>1854.78</v>
      </c>
      <c r="F4655" s="16">
        <v>1625.69</v>
      </c>
      <c r="G4655" s="8"/>
      <c r="H4655" s="9"/>
      <c r="I4655" s="9"/>
      <c r="J4655" s="17">
        <f>E4655-F4655</f>
        <v>229.08999999999992</v>
      </c>
      <c r="K4655" s="9"/>
      <c r="L4655" s="9"/>
      <c r="M4655" s="9"/>
    </row>
    <row r="4656" spans="1:13" ht="12.75">
      <c r="A4656" s="1" t="s">
        <v>13</v>
      </c>
      <c r="B4656" s="5" t="s">
        <v>152</v>
      </c>
      <c r="C4656" s="5" t="s">
        <v>156</v>
      </c>
      <c r="D4656" s="5" t="s">
        <v>37</v>
      </c>
      <c r="E4656" s="16">
        <v>155801.56</v>
      </c>
      <c r="F4656" s="16">
        <v>136930.18</v>
      </c>
      <c r="G4656" s="8"/>
      <c r="H4656" s="9"/>
      <c r="I4656" s="9"/>
      <c r="J4656" s="17">
        <f>E4656-F4656</f>
        <v>18871.380000000005</v>
      </c>
      <c r="K4656" s="9"/>
      <c r="L4656" s="9"/>
      <c r="M4656" s="9"/>
    </row>
    <row r="4657" spans="2:13" ht="12.75">
      <c r="B4657" s="5"/>
      <c r="C4657" s="5"/>
      <c r="D4657" s="10" t="s">
        <v>38</v>
      </c>
      <c r="E4657" s="11">
        <f>E4640+E4641+E4642+E4643+E4644+E4645+E4647+E4648+E4649+E4652+E4655</f>
        <v>66518.94</v>
      </c>
      <c r="F4657" s="11">
        <f>F4640+F4641+F4642+F4643+F4644+F4645+F4647+F4648+F4649+F4652+F4655</f>
        <v>58012.909999999996</v>
      </c>
      <c r="G4657" s="8"/>
      <c r="H4657" s="9"/>
      <c r="I4657" s="9"/>
      <c r="J4657" s="17">
        <f>E4657-F4657</f>
        <v>8506.030000000006</v>
      </c>
      <c r="K4657" s="9"/>
      <c r="L4657" s="9"/>
      <c r="M4657" s="9"/>
    </row>
    <row r="4658" spans="2:13" ht="12.75">
      <c r="B4658" s="5"/>
      <c r="C4658" s="5"/>
      <c r="D4658" s="10" t="s">
        <v>51</v>
      </c>
      <c r="E4658" s="11">
        <f>E4657+E4651+E4650</f>
        <v>114776.82</v>
      </c>
      <c r="F4658" s="11">
        <f>F4657+F4651+F4650</f>
        <v>100466.34</v>
      </c>
      <c r="G4658" s="8"/>
      <c r="H4658" s="9"/>
      <c r="I4658" s="9"/>
      <c r="J4658" s="17">
        <f>E4658-F4658</f>
        <v>14310.48000000001</v>
      </c>
      <c r="K4658" s="9"/>
      <c r="L4658" s="9"/>
      <c r="M4658" s="9"/>
    </row>
    <row r="4659" spans="1:13" ht="12.75">
      <c r="A4659" s="1" t="s">
        <v>13</v>
      </c>
      <c r="B4659" s="5" t="s">
        <v>152</v>
      </c>
      <c r="C4659" s="5" t="s">
        <v>140</v>
      </c>
      <c r="D4659" s="5" t="s">
        <v>16</v>
      </c>
      <c r="E4659" s="16">
        <v>19384.57</v>
      </c>
      <c r="F4659" s="16">
        <v>18331.97</v>
      </c>
      <c r="G4659" s="8"/>
      <c r="H4659" s="9"/>
      <c r="I4659" s="9"/>
      <c r="J4659" s="17">
        <f>E4659-F4659</f>
        <v>1052.5999999999985</v>
      </c>
      <c r="K4659" s="9"/>
      <c r="L4659" s="9"/>
      <c r="M4659" s="9"/>
    </row>
    <row r="4660" spans="1:13" ht="12.75">
      <c r="A4660" s="1" t="s">
        <v>13</v>
      </c>
      <c r="B4660" s="5" t="s">
        <v>152</v>
      </c>
      <c r="C4660" s="5" t="s">
        <v>140</v>
      </c>
      <c r="D4660" s="5" t="s">
        <v>49</v>
      </c>
      <c r="E4660" s="16">
        <v>1900.76</v>
      </c>
      <c r="F4660" s="16">
        <v>1806.36</v>
      </c>
      <c r="G4660" s="8"/>
      <c r="H4660" s="9"/>
      <c r="I4660" s="9"/>
      <c r="J4660" s="17">
        <f>E4660-F4660</f>
        <v>94.40000000000009</v>
      </c>
      <c r="K4660" s="9"/>
      <c r="L4660" s="9"/>
      <c r="M4660" s="9"/>
    </row>
    <row r="4661" spans="1:13" ht="12.75">
      <c r="A4661" s="1" t="s">
        <v>13</v>
      </c>
      <c r="B4661" s="5" t="s">
        <v>152</v>
      </c>
      <c r="C4661" s="5" t="s">
        <v>140</v>
      </c>
      <c r="D4661" s="5" t="s">
        <v>50</v>
      </c>
      <c r="E4661" s="16">
        <v>2661.26</v>
      </c>
      <c r="F4661" s="16">
        <v>2532.31</v>
      </c>
      <c r="G4661" s="8"/>
      <c r="H4661" s="9"/>
      <c r="I4661" s="9"/>
      <c r="J4661" s="17">
        <f>E4661-F4661</f>
        <v>128.95000000000027</v>
      </c>
      <c r="K4661" s="9"/>
      <c r="L4661" s="9"/>
      <c r="M4661" s="9"/>
    </row>
    <row r="4662" spans="1:13" ht="12.75">
      <c r="A4662" s="1" t="s">
        <v>13</v>
      </c>
      <c r="B4662" s="5" t="s">
        <v>152</v>
      </c>
      <c r="C4662" s="5" t="s">
        <v>140</v>
      </c>
      <c r="D4662" s="5" t="s">
        <v>17</v>
      </c>
      <c r="E4662" s="16">
        <v>5375.64</v>
      </c>
      <c r="F4662" s="16">
        <v>5090.64</v>
      </c>
      <c r="G4662" s="8"/>
      <c r="H4662" s="9"/>
      <c r="I4662" s="9"/>
      <c r="J4662" s="17">
        <f>E4662-F4662</f>
        <v>285</v>
      </c>
      <c r="K4662" s="9"/>
      <c r="L4662" s="9"/>
      <c r="M4662" s="9"/>
    </row>
    <row r="4663" spans="1:13" ht="12.75">
      <c r="A4663" s="1" t="s">
        <v>13</v>
      </c>
      <c r="B4663" s="5" t="s">
        <v>152</v>
      </c>
      <c r="C4663" s="5" t="s">
        <v>140</v>
      </c>
      <c r="D4663" s="5" t="s">
        <v>18</v>
      </c>
      <c r="E4663" s="16">
        <v>5267.5</v>
      </c>
      <c r="F4663" s="16">
        <v>5003.93</v>
      </c>
      <c r="G4663" s="8"/>
      <c r="H4663" s="9"/>
      <c r="I4663" s="9"/>
      <c r="J4663" s="17">
        <f>E4663-F4663</f>
        <v>263.5699999999997</v>
      </c>
      <c r="K4663" s="9"/>
      <c r="L4663" s="9"/>
      <c r="M4663" s="9"/>
    </row>
    <row r="4664" spans="1:13" ht="12.75">
      <c r="A4664" s="1" t="s">
        <v>13</v>
      </c>
      <c r="B4664" s="5" t="s">
        <v>152</v>
      </c>
      <c r="C4664" s="5" t="s">
        <v>140</v>
      </c>
      <c r="D4664" s="5" t="s">
        <v>19</v>
      </c>
      <c r="E4664" s="16">
        <v>2661.67</v>
      </c>
      <c r="F4664" s="16">
        <v>2549.33</v>
      </c>
      <c r="G4664" s="8"/>
      <c r="H4664" s="9"/>
      <c r="I4664" s="9"/>
      <c r="J4664" s="17">
        <f>E4664-F4664</f>
        <v>112.34000000000015</v>
      </c>
      <c r="K4664" s="9"/>
      <c r="L4664" s="9"/>
      <c r="M4664" s="9"/>
    </row>
    <row r="4665" spans="1:13" ht="12.75">
      <c r="A4665" s="1" t="s">
        <v>13</v>
      </c>
      <c r="B4665" s="5" t="s">
        <v>152</v>
      </c>
      <c r="C4665" s="5" t="s">
        <v>140</v>
      </c>
      <c r="D4665" s="5" t="s">
        <v>20</v>
      </c>
      <c r="E4665" s="16">
        <v>597.41</v>
      </c>
      <c r="F4665" s="16">
        <v>562.11</v>
      </c>
      <c r="G4665" s="8"/>
      <c r="H4665" s="9"/>
      <c r="I4665" s="9"/>
      <c r="J4665" s="17">
        <f>E4665-F4665</f>
        <v>35.299999999999955</v>
      </c>
      <c r="K4665" s="9"/>
      <c r="L4665" s="9"/>
      <c r="M4665" s="9"/>
    </row>
    <row r="4666" spans="1:13" ht="12.75">
      <c r="A4666" s="1" t="s">
        <v>13</v>
      </c>
      <c r="B4666" s="5" t="s">
        <v>152</v>
      </c>
      <c r="C4666" s="5" t="s">
        <v>140</v>
      </c>
      <c r="D4666" s="5" t="s">
        <v>21</v>
      </c>
      <c r="E4666" s="16">
        <v>49127.75</v>
      </c>
      <c r="F4666" s="16">
        <v>45571.33</v>
      </c>
      <c r="G4666" s="8"/>
      <c r="H4666" s="9"/>
      <c r="I4666" s="9"/>
      <c r="J4666" s="17">
        <f>E4666-F4666</f>
        <v>3556.4199999999983</v>
      </c>
      <c r="K4666" s="9">
        <f>K4674</f>
        <v>1292.52</v>
      </c>
      <c r="L4666" s="9"/>
      <c r="M4666" s="9"/>
    </row>
    <row r="4667" spans="1:13" ht="12.75">
      <c r="A4667" s="1" t="s">
        <v>13</v>
      </c>
      <c r="B4667" s="5" t="s">
        <v>152</v>
      </c>
      <c r="C4667" s="5" t="s">
        <v>140</v>
      </c>
      <c r="D4667" s="5" t="s">
        <v>22</v>
      </c>
      <c r="E4667" s="16">
        <v>2660.14</v>
      </c>
      <c r="F4667" s="16">
        <v>2498.19</v>
      </c>
      <c r="G4667" s="8"/>
      <c r="H4667" s="9"/>
      <c r="I4667" s="9"/>
      <c r="J4667" s="17">
        <f>E4667-F4667</f>
        <v>161.94999999999982</v>
      </c>
      <c r="K4667" s="9"/>
      <c r="L4667" s="9"/>
      <c r="M4667" s="9"/>
    </row>
    <row r="4668" spans="1:13" ht="12.75">
      <c r="A4668" s="1" t="s">
        <v>13</v>
      </c>
      <c r="B4668" s="5" t="s">
        <v>152</v>
      </c>
      <c r="C4668" s="5" t="s">
        <v>140</v>
      </c>
      <c r="D4668" s="5" t="s">
        <v>24</v>
      </c>
      <c r="E4668" s="16">
        <v>54.6</v>
      </c>
      <c r="F4668" s="16">
        <v>60.44</v>
      </c>
      <c r="G4668" s="8"/>
      <c r="H4668" s="9"/>
      <c r="I4668" s="9"/>
      <c r="J4668" s="17">
        <f>E4668-F4668</f>
        <v>-5.839999999999996</v>
      </c>
      <c r="K4668" s="9"/>
      <c r="L4668" s="9"/>
      <c r="M4668" s="9"/>
    </row>
    <row r="4669" spans="1:13" ht="12.75">
      <c r="A4669" s="1" t="s">
        <v>13</v>
      </c>
      <c r="B4669" s="5" t="s">
        <v>152</v>
      </c>
      <c r="C4669" s="5" t="s">
        <v>140</v>
      </c>
      <c r="D4669" s="5" t="s">
        <v>25</v>
      </c>
      <c r="E4669" s="16">
        <v>51529.43</v>
      </c>
      <c r="F4669" s="16">
        <v>48754.78</v>
      </c>
      <c r="G4669" s="8"/>
      <c r="H4669" s="9"/>
      <c r="I4669" s="9"/>
      <c r="J4669" s="17">
        <f>E4669-F4669</f>
        <v>2774.6500000000015</v>
      </c>
      <c r="K4669" s="9"/>
      <c r="L4669" s="9"/>
      <c r="M4669" s="9"/>
    </row>
    <row r="4670" spans="1:13" ht="12.75">
      <c r="A4670" s="1" t="s">
        <v>13</v>
      </c>
      <c r="B4670" s="5" t="s">
        <v>152</v>
      </c>
      <c r="C4670" s="5" t="s">
        <v>140</v>
      </c>
      <c r="D4670" s="10" t="s">
        <v>26</v>
      </c>
      <c r="E4670" s="11">
        <v>53923.87</v>
      </c>
      <c r="F4670" s="11">
        <v>51239.31</v>
      </c>
      <c r="G4670" s="8">
        <v>55000</v>
      </c>
      <c r="H4670" s="9"/>
      <c r="I4670" s="9"/>
      <c r="J4670" s="17">
        <f>E4670-F4670</f>
        <v>2684.560000000005</v>
      </c>
      <c r="K4670" s="9"/>
      <c r="L4670" s="9"/>
      <c r="M4670" s="9"/>
    </row>
    <row r="4671" spans="1:13" ht="12.75">
      <c r="A4671" s="1" t="s">
        <v>13</v>
      </c>
      <c r="B4671" s="5" t="s">
        <v>152</v>
      </c>
      <c r="C4671" s="18" t="s">
        <v>140</v>
      </c>
      <c r="D4671" s="18" t="s">
        <v>28</v>
      </c>
      <c r="E4671" s="19">
        <v>35844.6</v>
      </c>
      <c r="F4671" s="19">
        <v>34219.62</v>
      </c>
      <c r="G4671" s="8"/>
      <c r="H4671" s="9"/>
      <c r="I4671" s="9"/>
      <c r="J4671" s="17">
        <f>E4671-F4671</f>
        <v>1624.979999999996</v>
      </c>
      <c r="K4671" s="9"/>
      <c r="L4671" s="9"/>
      <c r="M4671" s="9"/>
    </row>
    <row r="4672" spans="1:13" ht="12.75">
      <c r="A4672" s="1" t="s">
        <v>13</v>
      </c>
      <c r="B4672" s="5" t="s">
        <v>152</v>
      </c>
      <c r="C4672" s="5" t="s">
        <v>140</v>
      </c>
      <c r="D4672" s="5" t="s">
        <v>54</v>
      </c>
      <c r="E4672" s="16">
        <v>18295.84</v>
      </c>
      <c r="F4672" s="16">
        <v>17193.33</v>
      </c>
      <c r="G4672" s="8"/>
      <c r="H4672" s="9"/>
      <c r="I4672" s="9"/>
      <c r="J4672" s="17">
        <f>E4672-F4672</f>
        <v>1102.5099999999984</v>
      </c>
      <c r="K4672" s="9"/>
      <c r="L4672" s="9"/>
      <c r="M4672" s="9"/>
    </row>
    <row r="4673" spans="1:13" ht="12.75">
      <c r="A4673" s="1" t="s">
        <v>13</v>
      </c>
      <c r="B4673" s="5" t="s">
        <v>152</v>
      </c>
      <c r="C4673" s="5" t="s">
        <v>140</v>
      </c>
      <c r="D4673" s="5" t="s">
        <v>29</v>
      </c>
      <c r="E4673" s="16">
        <v>651.34</v>
      </c>
      <c r="F4673" s="16">
        <v>616.73</v>
      </c>
      <c r="G4673" s="8"/>
      <c r="H4673" s="9"/>
      <c r="I4673" s="9"/>
      <c r="J4673" s="17">
        <f>E4673-F4673</f>
        <v>34.610000000000014</v>
      </c>
      <c r="K4673" s="9"/>
      <c r="L4673" s="9"/>
      <c r="M4673" s="9"/>
    </row>
    <row r="4674" spans="1:13" ht="12.75">
      <c r="A4674" s="1" t="s">
        <v>13</v>
      </c>
      <c r="B4674" s="5" t="s">
        <v>152</v>
      </c>
      <c r="C4674" s="5" t="s">
        <v>140</v>
      </c>
      <c r="D4674" s="5" t="s">
        <v>30</v>
      </c>
      <c r="E4674" s="16">
        <v>29015.3</v>
      </c>
      <c r="F4674" s="16">
        <v>26917.28</v>
      </c>
      <c r="G4674" s="8"/>
      <c r="H4674" s="9"/>
      <c r="I4674" s="9"/>
      <c r="J4674" s="17">
        <f>E4674-F4674</f>
        <v>2098.0200000000004</v>
      </c>
      <c r="K4674" s="9">
        <f>107.71*12</f>
        <v>1292.52</v>
      </c>
      <c r="L4674" s="9"/>
      <c r="M4674" s="9"/>
    </row>
    <row r="4675" spans="1:13" ht="12.75">
      <c r="A4675" s="1" t="s">
        <v>13</v>
      </c>
      <c r="B4675" s="5" t="s">
        <v>152</v>
      </c>
      <c r="C4675" s="5" t="s">
        <v>140</v>
      </c>
      <c r="D4675" s="5" t="s">
        <v>33</v>
      </c>
      <c r="E4675" s="16">
        <v>3149.64</v>
      </c>
      <c r="F4675" s="16">
        <v>2990.27</v>
      </c>
      <c r="G4675" s="8"/>
      <c r="H4675" s="9"/>
      <c r="I4675" s="9"/>
      <c r="J4675" s="17">
        <f>E4675-F4675</f>
        <v>159.3699999999999</v>
      </c>
      <c r="K4675" s="9"/>
      <c r="L4675" s="9"/>
      <c r="M4675" s="9"/>
    </row>
    <row r="4676" spans="1:13" ht="12.75">
      <c r="A4676" s="1" t="s">
        <v>13</v>
      </c>
      <c r="B4676" s="5" t="s">
        <v>152</v>
      </c>
      <c r="C4676" s="5" t="s">
        <v>140</v>
      </c>
      <c r="D4676" s="5" t="s">
        <v>37</v>
      </c>
      <c r="E4676" s="16">
        <v>282101.32</v>
      </c>
      <c r="F4676" s="16">
        <v>265937.93</v>
      </c>
      <c r="G4676" s="8"/>
      <c r="H4676" s="9"/>
      <c r="I4676" s="9"/>
      <c r="J4676" s="17">
        <f>E4676-F4676</f>
        <v>16163.390000000014</v>
      </c>
      <c r="K4676" s="9"/>
      <c r="L4676" s="9"/>
      <c r="M4676" s="9"/>
    </row>
    <row r="4677" spans="2:13" ht="12.75">
      <c r="B4677" s="5"/>
      <c r="C4677" s="5"/>
      <c r="D4677" s="10" t="s">
        <v>38</v>
      </c>
      <c r="E4677" s="11">
        <f>E4659+E4660+E4661+E4662+E4663+E4664+E4665+E4667+E4668+E4669+E4672+E4675</f>
        <v>113538.45999999999</v>
      </c>
      <c r="F4677" s="11">
        <f>F4659+F4660+F4661+F4662+F4663+F4664+F4665+F4667+F4668+F4669+F4672+F4675</f>
        <v>107373.66</v>
      </c>
      <c r="G4677" s="8"/>
      <c r="H4677" s="9"/>
      <c r="I4677" s="9"/>
      <c r="J4677" s="17">
        <f>E4677-F4677</f>
        <v>6164.799999999988</v>
      </c>
      <c r="K4677" s="9"/>
      <c r="L4677" s="9"/>
      <c r="M4677" s="9"/>
    </row>
    <row r="4678" spans="2:13" ht="12.75">
      <c r="B4678" s="5"/>
      <c r="C4678" s="5"/>
      <c r="D4678" s="10" t="s">
        <v>51</v>
      </c>
      <c r="E4678" s="11">
        <f>E4677+E4670+E4671</f>
        <v>203306.93</v>
      </c>
      <c r="F4678" s="11">
        <f>F4677+F4670+F4671</f>
        <v>192832.59</v>
      </c>
      <c r="G4678" s="8"/>
      <c r="H4678" s="9"/>
      <c r="I4678" s="9"/>
      <c r="J4678" s="17">
        <f>E4678-F4678</f>
        <v>10474.339999999997</v>
      </c>
      <c r="K4678" s="9"/>
      <c r="L4678" s="9"/>
      <c r="M4678" s="9"/>
    </row>
    <row r="4679" spans="1:13" ht="12.75">
      <c r="A4679" s="1" t="s">
        <v>13</v>
      </c>
      <c r="B4679" s="5" t="s">
        <v>152</v>
      </c>
      <c r="C4679" s="5" t="s">
        <v>157</v>
      </c>
      <c r="D4679" s="5" t="s">
        <v>16</v>
      </c>
      <c r="E4679" s="16">
        <v>19085.4</v>
      </c>
      <c r="F4679" s="16">
        <v>18037.58</v>
      </c>
      <c r="G4679" s="8"/>
      <c r="H4679" s="9"/>
      <c r="I4679" s="9"/>
      <c r="J4679" s="17">
        <f>E4679-F4679</f>
        <v>1047.8199999999997</v>
      </c>
      <c r="K4679" s="9"/>
      <c r="L4679" s="9"/>
      <c r="M4679" s="9"/>
    </row>
    <row r="4680" spans="1:13" ht="12.75">
      <c r="A4680" s="1" t="s">
        <v>13</v>
      </c>
      <c r="B4680" s="5" t="s">
        <v>152</v>
      </c>
      <c r="C4680" s="5" t="s">
        <v>157</v>
      </c>
      <c r="D4680" s="5" t="s">
        <v>49</v>
      </c>
      <c r="E4680" s="16">
        <v>1871.34</v>
      </c>
      <c r="F4680" s="16">
        <v>1778.6</v>
      </c>
      <c r="G4680" s="8"/>
      <c r="H4680" s="9"/>
      <c r="I4680" s="9"/>
      <c r="J4680" s="17">
        <f>E4680-F4680</f>
        <v>92.74000000000001</v>
      </c>
      <c r="K4680" s="9"/>
      <c r="L4680" s="9"/>
      <c r="M4680" s="9"/>
    </row>
    <row r="4681" spans="1:13" ht="12.75">
      <c r="A4681" s="1" t="s">
        <v>13</v>
      </c>
      <c r="B4681" s="5" t="s">
        <v>152</v>
      </c>
      <c r="C4681" s="5" t="s">
        <v>157</v>
      </c>
      <c r="D4681" s="5" t="s">
        <v>50</v>
      </c>
      <c r="E4681" s="16">
        <v>2619.72</v>
      </c>
      <c r="F4681" s="16">
        <v>2493.61</v>
      </c>
      <c r="G4681" s="8"/>
      <c r="H4681" s="9"/>
      <c r="I4681" s="9"/>
      <c r="J4681" s="17">
        <f>E4681-F4681</f>
        <v>126.10999999999967</v>
      </c>
      <c r="K4681" s="9"/>
      <c r="L4681" s="9"/>
      <c r="M4681" s="9"/>
    </row>
    <row r="4682" spans="1:13" ht="12.75">
      <c r="A4682" s="1" t="s">
        <v>13</v>
      </c>
      <c r="B4682" s="5" t="s">
        <v>152</v>
      </c>
      <c r="C4682" s="5" t="s">
        <v>157</v>
      </c>
      <c r="D4682" s="5" t="s">
        <v>17</v>
      </c>
      <c r="E4682" s="16">
        <v>5292.42</v>
      </c>
      <c r="F4682" s="16">
        <v>5009.73</v>
      </c>
      <c r="G4682" s="8"/>
      <c r="H4682" s="9"/>
      <c r="I4682" s="9"/>
      <c r="J4682" s="17">
        <f>E4682-F4682</f>
        <v>282.6900000000005</v>
      </c>
      <c r="K4682" s="9"/>
      <c r="L4682" s="9"/>
      <c r="M4682" s="9"/>
    </row>
    <row r="4683" spans="1:13" ht="12.75">
      <c r="A4683" s="1" t="s">
        <v>13</v>
      </c>
      <c r="B4683" s="5" t="s">
        <v>152</v>
      </c>
      <c r="C4683" s="5" t="s">
        <v>157</v>
      </c>
      <c r="D4683" s="5" t="s">
        <v>18</v>
      </c>
      <c r="E4683" s="16">
        <v>5185.68</v>
      </c>
      <c r="F4683" s="16">
        <v>4926.61</v>
      </c>
      <c r="G4683" s="8"/>
      <c r="H4683" s="9"/>
      <c r="I4683" s="9"/>
      <c r="J4683" s="17">
        <f>E4683-F4683</f>
        <v>259.0700000000006</v>
      </c>
      <c r="K4683" s="9"/>
      <c r="L4683" s="9"/>
      <c r="M4683" s="9"/>
    </row>
    <row r="4684" spans="1:13" ht="12.75">
      <c r="A4684" s="1" t="s">
        <v>13</v>
      </c>
      <c r="B4684" s="5" t="s">
        <v>152</v>
      </c>
      <c r="C4684" s="5" t="s">
        <v>157</v>
      </c>
      <c r="D4684" s="5" t="s">
        <v>19</v>
      </c>
      <c r="E4684" s="16">
        <v>2619.72</v>
      </c>
      <c r="F4684" s="16">
        <v>2512.68</v>
      </c>
      <c r="G4684" s="8"/>
      <c r="H4684" s="9"/>
      <c r="I4684" s="9"/>
      <c r="J4684" s="17">
        <f>E4684-F4684</f>
        <v>107.03999999999996</v>
      </c>
      <c r="K4684" s="9"/>
      <c r="L4684" s="9"/>
      <c r="M4684" s="9"/>
    </row>
    <row r="4685" spans="1:13" ht="12.75">
      <c r="A4685" s="1" t="s">
        <v>13</v>
      </c>
      <c r="B4685" s="5" t="s">
        <v>152</v>
      </c>
      <c r="C4685" s="5" t="s">
        <v>157</v>
      </c>
      <c r="D4685" s="5" t="s">
        <v>20</v>
      </c>
      <c r="E4685" s="16">
        <v>588.48</v>
      </c>
      <c r="F4685" s="16">
        <v>552.9</v>
      </c>
      <c r="G4685" s="8"/>
      <c r="H4685" s="9"/>
      <c r="I4685" s="9"/>
      <c r="J4685" s="17">
        <f>E4685-F4685</f>
        <v>35.58000000000004</v>
      </c>
      <c r="K4685" s="9"/>
      <c r="L4685" s="9"/>
      <c r="M4685" s="9"/>
    </row>
    <row r="4686" spans="1:13" ht="12.75">
      <c r="A4686" s="1" t="s">
        <v>13</v>
      </c>
      <c r="B4686" s="5" t="s">
        <v>152</v>
      </c>
      <c r="C4686" s="5" t="s">
        <v>157</v>
      </c>
      <c r="D4686" s="5" t="s">
        <v>21</v>
      </c>
      <c r="E4686" s="16">
        <v>75784.58</v>
      </c>
      <c r="F4686" s="16">
        <v>63577.99</v>
      </c>
      <c r="G4686" s="8"/>
      <c r="H4686" s="9"/>
      <c r="I4686" s="9"/>
      <c r="J4686" s="17">
        <f>E4686-F4686</f>
        <v>12206.590000000004</v>
      </c>
      <c r="K4686" s="9">
        <f>K4694</f>
        <v>2029.92</v>
      </c>
      <c r="L4686" s="9"/>
      <c r="M4686" s="9"/>
    </row>
    <row r="4687" spans="1:13" ht="12.75">
      <c r="A4687" s="1" t="s">
        <v>13</v>
      </c>
      <c r="B4687" s="5" t="s">
        <v>152</v>
      </c>
      <c r="C4687" s="5" t="s">
        <v>157</v>
      </c>
      <c r="D4687" s="5" t="s">
        <v>22</v>
      </c>
      <c r="E4687" s="16">
        <v>2619.42</v>
      </c>
      <c r="F4687" s="16">
        <v>2455.58</v>
      </c>
      <c r="G4687" s="8"/>
      <c r="H4687" s="9"/>
      <c r="I4687" s="9"/>
      <c r="J4687" s="17">
        <f>E4687-F4687</f>
        <v>163.84000000000015</v>
      </c>
      <c r="K4687" s="9"/>
      <c r="L4687" s="9"/>
      <c r="M4687" s="9"/>
    </row>
    <row r="4688" spans="1:13" ht="12.75">
      <c r="A4688" s="1" t="s">
        <v>13</v>
      </c>
      <c r="B4688" s="5" t="s">
        <v>152</v>
      </c>
      <c r="C4688" s="5" t="s">
        <v>157</v>
      </c>
      <c r="D4688" s="5" t="s">
        <v>24</v>
      </c>
      <c r="E4688" s="16">
        <v>53.64</v>
      </c>
      <c r="F4688" s="16">
        <v>60.75</v>
      </c>
      <c r="G4688" s="8"/>
      <c r="H4688" s="9"/>
      <c r="I4688" s="9"/>
      <c r="J4688" s="17">
        <f>E4688-F4688</f>
        <v>-7.109999999999999</v>
      </c>
      <c r="K4688" s="9"/>
      <c r="L4688" s="9"/>
      <c r="M4688" s="9"/>
    </row>
    <row r="4689" spans="1:13" ht="12.75">
      <c r="A4689" s="1" t="s">
        <v>13</v>
      </c>
      <c r="B4689" s="5" t="s">
        <v>152</v>
      </c>
      <c r="C4689" s="5" t="s">
        <v>157</v>
      </c>
      <c r="D4689" s="5" t="s">
        <v>25</v>
      </c>
      <c r="E4689" s="16">
        <v>50733.9</v>
      </c>
      <c r="F4689" s="16">
        <v>47975.28</v>
      </c>
      <c r="G4689" s="8"/>
      <c r="H4689" s="9"/>
      <c r="I4689" s="9"/>
      <c r="J4689" s="17">
        <f>E4689-F4689</f>
        <v>2758.6200000000026</v>
      </c>
      <c r="K4689" s="9"/>
      <c r="L4689" s="9"/>
      <c r="M4689" s="9"/>
    </row>
    <row r="4690" spans="1:13" ht="12.75">
      <c r="A4690" s="1" t="s">
        <v>13</v>
      </c>
      <c r="B4690" s="5" t="s">
        <v>152</v>
      </c>
      <c r="C4690" s="5" t="s">
        <v>157</v>
      </c>
      <c r="D4690" s="10" t="s">
        <v>26</v>
      </c>
      <c r="E4690" s="11">
        <v>53085.78</v>
      </c>
      <c r="F4690" s="11">
        <v>50449.42</v>
      </c>
      <c r="G4690" s="8">
        <v>41300</v>
      </c>
      <c r="H4690" s="9"/>
      <c r="I4690" s="9"/>
      <c r="J4690" s="17">
        <f>E4690-F4690</f>
        <v>2636.3600000000006</v>
      </c>
      <c r="K4690" s="9"/>
      <c r="L4690" s="9"/>
      <c r="M4690" s="9"/>
    </row>
    <row r="4691" spans="1:13" ht="12.75">
      <c r="A4691" s="1" t="s">
        <v>13</v>
      </c>
      <c r="B4691" s="5" t="s">
        <v>152</v>
      </c>
      <c r="C4691" s="18" t="s">
        <v>157</v>
      </c>
      <c r="D4691" s="18" t="s">
        <v>28</v>
      </c>
      <c r="E4691" s="19">
        <v>35283.6</v>
      </c>
      <c r="F4691" s="19">
        <v>33713.6</v>
      </c>
      <c r="G4691" s="8"/>
      <c r="H4691" s="9"/>
      <c r="I4691" s="9"/>
      <c r="J4691" s="17">
        <f>E4691-F4691</f>
        <v>1570</v>
      </c>
      <c r="K4691" s="9"/>
      <c r="L4691" s="9"/>
      <c r="M4691" s="9"/>
    </row>
    <row r="4692" spans="1:13" ht="12.75">
      <c r="A4692" s="1" t="s">
        <v>13</v>
      </c>
      <c r="B4692" s="5" t="s">
        <v>152</v>
      </c>
      <c r="C4692" s="5" t="s">
        <v>157</v>
      </c>
      <c r="D4692" s="5" t="s">
        <v>54</v>
      </c>
      <c r="E4692" s="16">
        <v>18016.14</v>
      </c>
      <c r="F4692" s="16">
        <v>16902.39</v>
      </c>
      <c r="G4692" s="8"/>
      <c r="H4692" s="9"/>
      <c r="I4692" s="9"/>
      <c r="J4692" s="17">
        <f>E4692-F4692</f>
        <v>1113.75</v>
      </c>
      <c r="K4692" s="9"/>
      <c r="L4692" s="9"/>
      <c r="M4692" s="9"/>
    </row>
    <row r="4693" spans="1:13" ht="12.75">
      <c r="A4693" s="1" t="s">
        <v>13</v>
      </c>
      <c r="B4693" s="5" t="s">
        <v>152</v>
      </c>
      <c r="C4693" s="5" t="s">
        <v>157</v>
      </c>
      <c r="D4693" s="5" t="s">
        <v>29</v>
      </c>
      <c r="E4693" s="16">
        <v>653.76</v>
      </c>
      <c r="F4693" s="16">
        <v>618.83</v>
      </c>
      <c r="G4693" s="8"/>
      <c r="H4693" s="9"/>
      <c r="I4693" s="9"/>
      <c r="J4693" s="17">
        <f>E4693-F4693</f>
        <v>34.92999999999995</v>
      </c>
      <c r="K4693" s="9"/>
      <c r="L4693" s="9"/>
      <c r="M4693" s="9"/>
    </row>
    <row r="4694" spans="1:13" ht="12.75">
      <c r="A4694" s="1" t="s">
        <v>13</v>
      </c>
      <c r="B4694" s="5" t="s">
        <v>152</v>
      </c>
      <c r="C4694" s="5" t="s">
        <v>157</v>
      </c>
      <c r="D4694" s="5" t="s">
        <v>30</v>
      </c>
      <c r="E4694" s="16">
        <v>44757.86</v>
      </c>
      <c r="F4694" s="16">
        <v>37553.2</v>
      </c>
      <c r="G4694" s="8"/>
      <c r="H4694" s="9"/>
      <c r="I4694" s="9"/>
      <c r="J4694" s="17">
        <f>E4694-F4694</f>
        <v>7204.6600000000035</v>
      </c>
      <c r="K4694" s="9">
        <f>169.16*12</f>
        <v>2029.92</v>
      </c>
      <c r="L4694" s="9"/>
      <c r="M4694" s="9"/>
    </row>
    <row r="4695" spans="1:13" ht="12.75">
      <c r="A4695" s="1" t="s">
        <v>13</v>
      </c>
      <c r="B4695" s="5" t="s">
        <v>152</v>
      </c>
      <c r="C4695" s="5" t="s">
        <v>157</v>
      </c>
      <c r="D4695" s="5" t="s">
        <v>33</v>
      </c>
      <c r="E4695" s="16">
        <v>3100.86</v>
      </c>
      <c r="F4695" s="16">
        <v>2944</v>
      </c>
      <c r="G4695" s="8"/>
      <c r="H4695" s="9"/>
      <c r="I4695" s="9"/>
      <c r="J4695" s="17">
        <f>E4695-F4695</f>
        <v>156.86000000000013</v>
      </c>
      <c r="K4695" s="9"/>
      <c r="L4695" s="9"/>
      <c r="M4695" s="9"/>
    </row>
    <row r="4696" spans="1:13" ht="12.75">
      <c r="A4696" s="1" t="s">
        <v>13</v>
      </c>
      <c r="B4696" s="5" t="s">
        <v>152</v>
      </c>
      <c r="C4696" s="5" t="s">
        <v>157</v>
      </c>
      <c r="D4696" s="5" t="s">
        <v>37</v>
      </c>
      <c r="E4696" s="16">
        <v>321352.3</v>
      </c>
      <c r="F4696" s="16">
        <v>291562.75</v>
      </c>
      <c r="G4696" s="8"/>
      <c r="H4696" s="9"/>
      <c r="I4696" s="9"/>
      <c r="J4696" s="17">
        <f>E4696-F4696</f>
        <v>29789.54999999999</v>
      </c>
      <c r="K4696" s="9"/>
      <c r="L4696" s="9"/>
      <c r="M4696" s="9"/>
    </row>
    <row r="4697" spans="2:13" ht="12.75">
      <c r="B4697" s="5"/>
      <c r="C4697" s="5"/>
      <c r="D4697" s="10" t="s">
        <v>38</v>
      </c>
      <c r="E4697" s="11">
        <f>E4679+E4680+E4681+E4682+E4683+E4684+E4685+E4687+E4688+E4689+E4692+E4695</f>
        <v>111786.72</v>
      </c>
      <c r="F4697" s="11">
        <f>F4679+F4680+F4681+F4682+F4683+F4684+F4685+F4687+F4688+F4689+F4692+F4695</f>
        <v>105649.71</v>
      </c>
      <c r="G4697" s="8"/>
      <c r="H4697" s="9"/>
      <c r="I4697" s="9"/>
      <c r="J4697" s="17">
        <f>E4697-F4697</f>
        <v>6137.009999999995</v>
      </c>
      <c r="K4697" s="9"/>
      <c r="L4697" s="9"/>
      <c r="M4697" s="9"/>
    </row>
    <row r="4698" spans="2:13" ht="12.75">
      <c r="B4698" s="5"/>
      <c r="C4698" s="5"/>
      <c r="D4698" s="10" t="s">
        <v>51</v>
      </c>
      <c r="E4698" s="11">
        <f>E4697+E4691+E4690</f>
        <v>200156.1</v>
      </c>
      <c r="F4698" s="11">
        <f>F4697+F4691+F4690</f>
        <v>189812.72999999998</v>
      </c>
      <c r="G4698" s="8"/>
      <c r="H4698" s="9"/>
      <c r="I4698" s="9"/>
      <c r="J4698" s="17">
        <f>E4698-F4698</f>
        <v>10343.370000000024</v>
      </c>
      <c r="K4698" s="9"/>
      <c r="L4698" s="9"/>
      <c r="M4698" s="9"/>
    </row>
    <row r="4699" spans="1:13" ht="12.75">
      <c r="A4699" s="1" t="s">
        <v>13</v>
      </c>
      <c r="B4699" s="5" t="s">
        <v>152</v>
      </c>
      <c r="C4699" s="5" t="s">
        <v>141</v>
      </c>
      <c r="D4699" s="5" t="s">
        <v>16</v>
      </c>
      <c r="E4699" s="16">
        <v>19494.42</v>
      </c>
      <c r="F4699" s="16">
        <v>18229.58</v>
      </c>
      <c r="G4699" s="8"/>
      <c r="H4699" s="9"/>
      <c r="I4699" s="9"/>
      <c r="J4699" s="17">
        <f>E4699-F4699</f>
        <v>1264.8399999999965</v>
      </c>
      <c r="K4699" s="9"/>
      <c r="L4699" s="9"/>
      <c r="M4699" s="9"/>
    </row>
    <row r="4700" spans="1:13" ht="12.75">
      <c r="A4700" s="1" t="s">
        <v>13</v>
      </c>
      <c r="B4700" s="5" t="s">
        <v>152</v>
      </c>
      <c r="C4700" s="5" t="s">
        <v>141</v>
      </c>
      <c r="D4700" s="5" t="s">
        <v>49</v>
      </c>
      <c r="E4700" s="16">
        <v>1911.36</v>
      </c>
      <c r="F4700" s="16">
        <v>1798.27</v>
      </c>
      <c r="G4700" s="8"/>
      <c r="H4700" s="9"/>
      <c r="I4700" s="9"/>
      <c r="J4700" s="17">
        <f>E4700-F4700</f>
        <v>113.08999999999992</v>
      </c>
      <c r="K4700" s="9"/>
      <c r="L4700" s="9"/>
      <c r="M4700" s="9"/>
    </row>
    <row r="4701" spans="1:13" ht="12.75">
      <c r="A4701" s="1" t="s">
        <v>13</v>
      </c>
      <c r="B4701" s="5" t="s">
        <v>152</v>
      </c>
      <c r="C4701" s="5" t="s">
        <v>141</v>
      </c>
      <c r="D4701" s="5" t="s">
        <v>50</v>
      </c>
      <c r="E4701" s="16">
        <v>2675.82</v>
      </c>
      <c r="F4701" s="16">
        <v>2521.62</v>
      </c>
      <c r="G4701" s="8"/>
      <c r="H4701" s="9"/>
      <c r="I4701" s="9"/>
      <c r="J4701" s="17">
        <f>E4701-F4701</f>
        <v>154.20000000000027</v>
      </c>
      <c r="K4701" s="9"/>
      <c r="L4701" s="9"/>
      <c r="M4701" s="9"/>
    </row>
    <row r="4702" spans="1:13" ht="12.75">
      <c r="A4702" s="1" t="s">
        <v>13</v>
      </c>
      <c r="B4702" s="5" t="s">
        <v>152</v>
      </c>
      <c r="C4702" s="5" t="s">
        <v>141</v>
      </c>
      <c r="D4702" s="5" t="s">
        <v>17</v>
      </c>
      <c r="E4702" s="16">
        <v>5405.88</v>
      </c>
      <c r="F4702" s="16">
        <v>5063.67</v>
      </c>
      <c r="G4702" s="8"/>
      <c r="H4702" s="9"/>
      <c r="I4702" s="9"/>
      <c r="J4702" s="17">
        <f>E4702-F4702</f>
        <v>342.21000000000004</v>
      </c>
      <c r="K4702" s="9"/>
      <c r="L4702" s="9"/>
      <c r="M4702" s="9"/>
    </row>
    <row r="4703" spans="1:13" ht="12.75">
      <c r="A4703" s="1" t="s">
        <v>13</v>
      </c>
      <c r="B4703" s="5" t="s">
        <v>152</v>
      </c>
      <c r="C4703" s="5" t="s">
        <v>141</v>
      </c>
      <c r="D4703" s="5" t="s">
        <v>18</v>
      </c>
      <c r="E4703" s="16">
        <v>5296.8</v>
      </c>
      <c r="F4703" s="16">
        <v>4981.08</v>
      </c>
      <c r="G4703" s="8"/>
      <c r="H4703" s="9"/>
      <c r="I4703" s="9"/>
      <c r="J4703" s="17">
        <f>E4703-F4703</f>
        <v>315.72000000000025</v>
      </c>
      <c r="K4703" s="9"/>
      <c r="L4703" s="9"/>
      <c r="M4703" s="9"/>
    </row>
    <row r="4704" spans="1:13" ht="12.75">
      <c r="A4704" s="1" t="s">
        <v>13</v>
      </c>
      <c r="B4704" s="5" t="s">
        <v>152</v>
      </c>
      <c r="C4704" s="5" t="s">
        <v>141</v>
      </c>
      <c r="D4704" s="5" t="s">
        <v>19</v>
      </c>
      <c r="E4704" s="16">
        <v>2675.82</v>
      </c>
      <c r="F4704" s="16">
        <v>2542.38</v>
      </c>
      <c r="G4704" s="8"/>
      <c r="H4704" s="9"/>
      <c r="I4704" s="9"/>
      <c r="J4704" s="17">
        <f>E4704-F4704</f>
        <v>133.44000000000005</v>
      </c>
      <c r="K4704" s="9"/>
      <c r="L4704" s="9"/>
      <c r="M4704" s="9"/>
    </row>
    <row r="4705" spans="1:13" ht="12.75">
      <c r="A4705" s="1" t="s">
        <v>13</v>
      </c>
      <c r="B4705" s="5" t="s">
        <v>152</v>
      </c>
      <c r="C4705" s="5" t="s">
        <v>141</v>
      </c>
      <c r="D4705" s="5" t="s">
        <v>21</v>
      </c>
      <c r="E4705" s="16">
        <v>69504.49</v>
      </c>
      <c r="F4705" s="16">
        <v>61871.41</v>
      </c>
      <c r="G4705" s="8"/>
      <c r="H4705" s="9"/>
      <c r="I4705" s="9"/>
      <c r="J4705" s="17">
        <f>E4705-F4705</f>
        <v>7633.080000000002</v>
      </c>
      <c r="K4705" s="9">
        <f>K4713</f>
        <v>1843.1999999999998</v>
      </c>
      <c r="L4705" s="9"/>
      <c r="M4705" s="9"/>
    </row>
    <row r="4706" spans="1:13" ht="12.75">
      <c r="A4706" s="1" t="s">
        <v>13</v>
      </c>
      <c r="B4706" s="5" t="s">
        <v>152</v>
      </c>
      <c r="C4706" s="5" t="s">
        <v>141</v>
      </c>
      <c r="D4706" s="5" t="s">
        <v>22</v>
      </c>
      <c r="E4706" s="16">
        <v>2675.58</v>
      </c>
      <c r="F4706" s="16">
        <v>2480.1</v>
      </c>
      <c r="G4706" s="8"/>
      <c r="H4706" s="9"/>
      <c r="I4706" s="9"/>
      <c r="J4706" s="17">
        <f>E4706-F4706</f>
        <v>195.48000000000002</v>
      </c>
      <c r="K4706" s="9"/>
      <c r="L4706" s="9"/>
      <c r="M4706" s="9"/>
    </row>
    <row r="4707" spans="1:13" ht="12.75">
      <c r="A4707" s="1" t="s">
        <v>13</v>
      </c>
      <c r="B4707" s="5" t="s">
        <v>152</v>
      </c>
      <c r="C4707" s="5" t="s">
        <v>141</v>
      </c>
      <c r="D4707" s="5" t="s">
        <v>24</v>
      </c>
      <c r="E4707" s="16">
        <v>54.66</v>
      </c>
      <c r="F4707" s="16">
        <v>62.02</v>
      </c>
      <c r="G4707" s="8"/>
      <c r="H4707" s="9"/>
      <c r="I4707" s="9"/>
      <c r="J4707" s="17">
        <f>E4707-F4707</f>
        <v>-7.3600000000000065</v>
      </c>
      <c r="K4707" s="9"/>
      <c r="L4707" s="9"/>
      <c r="M4707" s="9"/>
    </row>
    <row r="4708" spans="1:13" ht="12.75">
      <c r="A4708" s="1" t="s">
        <v>13</v>
      </c>
      <c r="B4708" s="5" t="s">
        <v>152</v>
      </c>
      <c r="C4708" s="5" t="s">
        <v>141</v>
      </c>
      <c r="D4708" s="5" t="s">
        <v>25</v>
      </c>
      <c r="E4708" s="16">
        <v>51821.28</v>
      </c>
      <c r="F4708" s="16">
        <v>48488</v>
      </c>
      <c r="G4708" s="8"/>
      <c r="H4708" s="9"/>
      <c r="I4708" s="9"/>
      <c r="J4708" s="17">
        <f>E4708-F4708</f>
        <v>3333.279999999999</v>
      </c>
      <c r="K4708" s="9"/>
      <c r="L4708" s="9"/>
      <c r="M4708" s="9"/>
    </row>
    <row r="4709" spans="1:13" ht="12.75">
      <c r="A4709" s="1" t="s">
        <v>13</v>
      </c>
      <c r="B4709" s="5" t="s">
        <v>152</v>
      </c>
      <c r="C4709" s="5" t="s">
        <v>141</v>
      </c>
      <c r="D4709" s="10" t="s">
        <v>26</v>
      </c>
      <c r="E4709" s="11">
        <v>54879.18</v>
      </c>
      <c r="F4709" s="11">
        <v>51629.31</v>
      </c>
      <c r="G4709" s="8">
        <v>37200</v>
      </c>
      <c r="H4709" s="9"/>
      <c r="I4709" s="9"/>
      <c r="J4709" s="17">
        <f>E4709-F4709</f>
        <v>3249.8700000000026</v>
      </c>
      <c r="K4709" s="9"/>
      <c r="L4709" s="9"/>
      <c r="M4709" s="9"/>
    </row>
    <row r="4710" spans="1:13" ht="12.75">
      <c r="A4710" s="1" t="s">
        <v>13</v>
      </c>
      <c r="B4710" s="5" t="s">
        <v>152</v>
      </c>
      <c r="C4710" s="18" t="s">
        <v>141</v>
      </c>
      <c r="D4710" s="18" t="s">
        <v>28</v>
      </c>
      <c r="E4710" s="19">
        <v>36039.96</v>
      </c>
      <c r="F4710" s="19">
        <v>34102.33</v>
      </c>
      <c r="G4710" s="8"/>
      <c r="H4710" s="9"/>
      <c r="I4710" s="9"/>
      <c r="J4710" s="17">
        <f>E4710-F4710</f>
        <v>1937.6299999999974</v>
      </c>
      <c r="K4710" s="9"/>
      <c r="L4710" s="9"/>
      <c r="M4710" s="9"/>
    </row>
    <row r="4711" spans="1:13" ht="12.75">
      <c r="A4711" s="1" t="s">
        <v>13</v>
      </c>
      <c r="B4711" s="5" t="s">
        <v>152</v>
      </c>
      <c r="C4711" s="5" t="s">
        <v>141</v>
      </c>
      <c r="D4711" s="5" t="s">
        <v>54</v>
      </c>
      <c r="E4711" s="16">
        <v>18402.3</v>
      </c>
      <c r="F4711" s="16">
        <v>17072.19</v>
      </c>
      <c r="G4711" s="8"/>
      <c r="H4711" s="9"/>
      <c r="I4711" s="9"/>
      <c r="J4711" s="17">
        <f>E4711-F4711</f>
        <v>1330.1100000000006</v>
      </c>
      <c r="K4711" s="9"/>
      <c r="L4711" s="9"/>
      <c r="M4711" s="9"/>
    </row>
    <row r="4712" spans="1:13" ht="12.75">
      <c r="A4712" s="1" t="s">
        <v>13</v>
      </c>
      <c r="B4712" s="5" t="s">
        <v>152</v>
      </c>
      <c r="C4712" s="5" t="s">
        <v>141</v>
      </c>
      <c r="D4712" s="5" t="s">
        <v>29</v>
      </c>
      <c r="E4712" s="16">
        <v>712.74</v>
      </c>
      <c r="F4712" s="16">
        <v>667.62</v>
      </c>
      <c r="G4712" s="8"/>
      <c r="H4712" s="9"/>
      <c r="I4712" s="9"/>
      <c r="J4712" s="17">
        <f>E4712-F4712</f>
        <v>45.120000000000005</v>
      </c>
      <c r="K4712" s="9"/>
      <c r="L4712" s="9"/>
      <c r="M4712" s="9"/>
    </row>
    <row r="4713" spans="1:13" ht="12.75">
      <c r="A4713" s="1" t="s">
        <v>13</v>
      </c>
      <c r="B4713" s="5" t="s">
        <v>152</v>
      </c>
      <c r="C4713" s="5" t="s">
        <v>141</v>
      </c>
      <c r="D4713" s="5" t="s">
        <v>30</v>
      </c>
      <c r="E4713" s="16">
        <v>41049.5</v>
      </c>
      <c r="F4713" s="16">
        <v>36545.93</v>
      </c>
      <c r="G4713" s="8"/>
      <c r="H4713" s="9"/>
      <c r="I4713" s="9"/>
      <c r="J4713" s="17">
        <f>E4713-F4713</f>
        <v>4503.57</v>
      </c>
      <c r="K4713" s="9">
        <f>153.6*12</f>
        <v>1843.1999999999998</v>
      </c>
      <c r="L4713" s="9"/>
      <c r="M4713" s="9"/>
    </row>
    <row r="4714" spans="1:13" ht="12.75">
      <c r="A4714" s="1" t="s">
        <v>13</v>
      </c>
      <c r="B4714" s="5" t="s">
        <v>152</v>
      </c>
      <c r="C4714" s="5" t="s">
        <v>141</v>
      </c>
      <c r="D4714" s="5" t="s">
        <v>33</v>
      </c>
      <c r="E4714" s="16">
        <v>3167.28</v>
      </c>
      <c r="F4714" s="16">
        <v>2976.37</v>
      </c>
      <c r="G4714" s="8"/>
      <c r="H4714" s="9"/>
      <c r="I4714" s="9"/>
      <c r="J4714" s="17">
        <f>E4714-F4714</f>
        <v>190.9100000000003</v>
      </c>
      <c r="K4714" s="9"/>
      <c r="L4714" s="9"/>
      <c r="M4714" s="9"/>
    </row>
    <row r="4715" spans="1:13" ht="12.75">
      <c r="A4715" s="1" t="s">
        <v>13</v>
      </c>
      <c r="B4715" s="5" t="s">
        <v>152</v>
      </c>
      <c r="C4715" s="5" t="s">
        <v>141</v>
      </c>
      <c r="D4715" s="5" t="s">
        <v>37</v>
      </c>
      <c r="E4715" s="16">
        <v>315767.07</v>
      </c>
      <c r="F4715" s="16">
        <v>291031.88</v>
      </c>
      <c r="G4715" s="8"/>
      <c r="H4715" s="9"/>
      <c r="I4715" s="9"/>
      <c r="J4715" s="17">
        <f>E4715-F4715</f>
        <v>24735.190000000002</v>
      </c>
      <c r="K4715" s="9"/>
      <c r="L4715" s="9"/>
      <c r="M4715" s="9"/>
    </row>
    <row r="4716" spans="2:13" ht="12.75">
      <c r="B4716" s="5"/>
      <c r="C4716" s="5"/>
      <c r="D4716" s="10" t="s">
        <v>38</v>
      </c>
      <c r="E4716" s="11">
        <f>E4699+E4700+E4701+E4702+E4703+E4704+E4706+E4707+E4708+E4711+E4714</f>
        <v>113581.2</v>
      </c>
      <c r="F4716" s="11">
        <f>F4699+F4700+F4701+F4702+F4703+F4704+F4706+F4707+F4708+F4711+F4714</f>
        <v>106215.28</v>
      </c>
      <c r="G4716" s="8"/>
      <c r="H4716" s="9"/>
      <c r="I4716" s="9"/>
      <c r="J4716" s="17">
        <f>E4716-F4716</f>
        <v>7365.919999999998</v>
      </c>
      <c r="K4716" s="9"/>
      <c r="L4716" s="9"/>
      <c r="M4716" s="9"/>
    </row>
    <row r="4717" spans="2:13" ht="12.75">
      <c r="B4717" s="5"/>
      <c r="C4717" s="5"/>
      <c r="D4717" s="10" t="s">
        <v>51</v>
      </c>
      <c r="E4717" s="11">
        <f>E4716+E4710+E4709</f>
        <v>204500.34</v>
      </c>
      <c r="F4717" s="11">
        <f>F4716+F4710+F4709</f>
        <v>191946.91999999998</v>
      </c>
      <c r="G4717" s="8"/>
      <c r="H4717" s="9"/>
      <c r="I4717" s="9"/>
      <c r="J4717" s="17">
        <f>E4717-F4717</f>
        <v>12553.420000000013</v>
      </c>
      <c r="K4717" s="9"/>
      <c r="L4717" s="9"/>
      <c r="M4717" s="9"/>
    </row>
    <row r="4718" spans="1:13" ht="12.75">
      <c r="A4718" s="1" t="s">
        <v>13</v>
      </c>
      <c r="B4718" s="5" t="s">
        <v>152</v>
      </c>
      <c r="C4718" s="5" t="s">
        <v>88</v>
      </c>
      <c r="D4718" s="5" t="s">
        <v>16</v>
      </c>
      <c r="E4718" s="16">
        <v>19704.48</v>
      </c>
      <c r="F4718" s="16">
        <v>19686.47</v>
      </c>
      <c r="G4718" s="8"/>
      <c r="H4718" s="9"/>
      <c r="I4718" s="9"/>
      <c r="J4718" s="17">
        <f>E4718-F4718</f>
        <v>18.0099999999984</v>
      </c>
      <c r="K4718" s="9"/>
      <c r="L4718" s="9"/>
      <c r="M4718" s="9"/>
    </row>
    <row r="4719" spans="1:13" ht="12.75">
      <c r="A4719" s="1" t="s">
        <v>13</v>
      </c>
      <c r="B4719" s="5" t="s">
        <v>152</v>
      </c>
      <c r="C4719" s="5" t="s">
        <v>88</v>
      </c>
      <c r="D4719" s="5" t="s">
        <v>49</v>
      </c>
      <c r="E4719" s="16">
        <v>1931.94</v>
      </c>
      <c r="F4719" s="16">
        <v>1941.28</v>
      </c>
      <c r="G4719" s="8"/>
      <c r="H4719" s="9"/>
      <c r="I4719" s="9"/>
      <c r="J4719" s="17">
        <f>E4719-F4719</f>
        <v>-9.339999999999918</v>
      </c>
      <c r="K4719" s="9"/>
      <c r="L4719" s="9"/>
      <c r="M4719" s="9"/>
    </row>
    <row r="4720" spans="1:13" ht="12.75">
      <c r="A4720" s="1" t="s">
        <v>13</v>
      </c>
      <c r="B4720" s="5" t="s">
        <v>152</v>
      </c>
      <c r="C4720" s="5" t="s">
        <v>88</v>
      </c>
      <c r="D4720" s="5" t="s">
        <v>50</v>
      </c>
      <c r="E4720" s="16">
        <v>2704.68</v>
      </c>
      <c r="F4720" s="16">
        <v>2721.95</v>
      </c>
      <c r="G4720" s="8"/>
      <c r="H4720" s="9"/>
      <c r="I4720" s="9"/>
      <c r="J4720" s="17">
        <f>E4720-F4720</f>
        <v>-17.269999999999982</v>
      </c>
      <c r="K4720" s="9"/>
      <c r="L4720" s="9"/>
      <c r="M4720" s="9"/>
    </row>
    <row r="4721" spans="1:13" ht="12.75">
      <c r="A4721" s="1" t="s">
        <v>13</v>
      </c>
      <c r="B4721" s="5" t="s">
        <v>152</v>
      </c>
      <c r="C4721" s="5" t="s">
        <v>88</v>
      </c>
      <c r="D4721" s="5" t="s">
        <v>17</v>
      </c>
      <c r="E4721" s="16">
        <v>5464.14</v>
      </c>
      <c r="F4721" s="16">
        <v>5467.82</v>
      </c>
      <c r="G4721" s="8"/>
      <c r="H4721" s="9"/>
      <c r="I4721" s="9"/>
      <c r="J4721" s="17">
        <f>E4721-F4721</f>
        <v>-3.6799999999993815</v>
      </c>
      <c r="K4721" s="9"/>
      <c r="L4721" s="9"/>
      <c r="M4721" s="9"/>
    </row>
    <row r="4722" spans="1:13" ht="12.75">
      <c r="A4722" s="1" t="s">
        <v>13</v>
      </c>
      <c r="B4722" s="5" t="s">
        <v>152</v>
      </c>
      <c r="C4722" s="5" t="s">
        <v>88</v>
      </c>
      <c r="D4722" s="5" t="s">
        <v>18</v>
      </c>
      <c r="E4722" s="16">
        <v>5353.86</v>
      </c>
      <c r="F4722" s="16">
        <v>5377.39</v>
      </c>
      <c r="G4722" s="8"/>
      <c r="H4722" s="9"/>
      <c r="I4722" s="9"/>
      <c r="J4722" s="17">
        <f>E4722-F4722</f>
        <v>-23.530000000000655</v>
      </c>
      <c r="K4722" s="9"/>
      <c r="L4722" s="9"/>
      <c r="M4722" s="9"/>
    </row>
    <row r="4723" spans="1:13" ht="12.75">
      <c r="A4723" s="1" t="s">
        <v>13</v>
      </c>
      <c r="B4723" s="5" t="s">
        <v>152</v>
      </c>
      <c r="C4723" s="5" t="s">
        <v>88</v>
      </c>
      <c r="D4723" s="5" t="s">
        <v>19</v>
      </c>
      <c r="E4723" s="16">
        <v>2704.68</v>
      </c>
      <c r="F4723" s="16">
        <v>2743.02</v>
      </c>
      <c r="G4723" s="8"/>
      <c r="H4723" s="9"/>
      <c r="I4723" s="9"/>
      <c r="J4723" s="17">
        <f>E4723-F4723</f>
        <v>-38.340000000000146</v>
      </c>
      <c r="K4723" s="9"/>
      <c r="L4723" s="9"/>
      <c r="M4723" s="9"/>
    </row>
    <row r="4724" spans="1:13" ht="12.75">
      <c r="A4724" s="1" t="s">
        <v>13</v>
      </c>
      <c r="B4724" s="5" t="s">
        <v>152</v>
      </c>
      <c r="C4724" s="5" t="s">
        <v>88</v>
      </c>
      <c r="D4724" s="5" t="s">
        <v>21</v>
      </c>
      <c r="E4724" s="16">
        <v>64348.31</v>
      </c>
      <c r="F4724" s="16">
        <v>64974.6</v>
      </c>
      <c r="G4724" s="8"/>
      <c r="H4724" s="9"/>
      <c r="I4724" s="9"/>
      <c r="J4724" s="17">
        <f>E4724-F4724</f>
        <v>-626.2900000000009</v>
      </c>
      <c r="K4724" s="9">
        <f>K4732</f>
        <v>1757.7599999999998</v>
      </c>
      <c r="L4724" s="9"/>
      <c r="M4724" s="9"/>
    </row>
    <row r="4725" spans="1:13" ht="12.75">
      <c r="A4725" s="1" t="s">
        <v>13</v>
      </c>
      <c r="B4725" s="5" t="s">
        <v>152</v>
      </c>
      <c r="C4725" s="5" t="s">
        <v>88</v>
      </c>
      <c r="D4725" s="5" t="s">
        <v>22</v>
      </c>
      <c r="E4725" s="16">
        <v>2704.44</v>
      </c>
      <c r="F4725" s="16">
        <v>2679.7</v>
      </c>
      <c r="G4725" s="8"/>
      <c r="H4725" s="9"/>
      <c r="I4725" s="9"/>
      <c r="J4725" s="17">
        <f>E4725-F4725</f>
        <v>24.740000000000236</v>
      </c>
      <c r="K4725" s="9"/>
      <c r="L4725" s="9"/>
      <c r="M4725" s="9"/>
    </row>
    <row r="4726" spans="1:13" ht="12.75">
      <c r="A4726" s="1" t="s">
        <v>13</v>
      </c>
      <c r="B4726" s="5" t="s">
        <v>152</v>
      </c>
      <c r="C4726" s="5" t="s">
        <v>88</v>
      </c>
      <c r="D4726" s="5" t="s">
        <v>24</v>
      </c>
      <c r="E4726" s="16">
        <v>55.08</v>
      </c>
      <c r="F4726" s="16">
        <v>66.13</v>
      </c>
      <c r="G4726" s="8"/>
      <c r="H4726" s="9"/>
      <c r="I4726" s="9"/>
      <c r="J4726" s="17">
        <f>E4726-F4726</f>
        <v>-11.049999999999997</v>
      </c>
      <c r="K4726" s="9"/>
      <c r="L4726" s="9"/>
      <c r="M4726" s="9"/>
    </row>
    <row r="4727" spans="1:13" ht="12.75">
      <c r="A4727" s="1" t="s">
        <v>13</v>
      </c>
      <c r="B4727" s="5" t="s">
        <v>152</v>
      </c>
      <c r="C4727" s="5" t="s">
        <v>88</v>
      </c>
      <c r="D4727" s="5" t="s">
        <v>25</v>
      </c>
      <c r="E4727" s="16">
        <v>52379.1</v>
      </c>
      <c r="F4727" s="16">
        <v>52360.92</v>
      </c>
      <c r="G4727" s="8"/>
      <c r="H4727" s="9"/>
      <c r="I4727" s="9"/>
      <c r="J4727" s="17">
        <f>E4727-F4727</f>
        <v>18.18000000000029</v>
      </c>
      <c r="K4727" s="9"/>
      <c r="L4727" s="9"/>
      <c r="M4727" s="9"/>
    </row>
    <row r="4728" spans="1:13" ht="12.75">
      <c r="A4728" s="1" t="s">
        <v>13</v>
      </c>
      <c r="B4728" s="5" t="s">
        <v>152</v>
      </c>
      <c r="C4728" s="5" t="s">
        <v>88</v>
      </c>
      <c r="D4728" s="10" t="s">
        <v>26</v>
      </c>
      <c r="E4728" s="11">
        <v>55470.12</v>
      </c>
      <c r="F4728" s="11">
        <v>55735.75</v>
      </c>
      <c r="G4728" s="8">
        <v>118900</v>
      </c>
      <c r="H4728" s="9"/>
      <c r="I4728" s="9"/>
      <c r="J4728" s="17">
        <f>E4728-F4728</f>
        <v>-265.6299999999974</v>
      </c>
      <c r="K4728" s="9"/>
      <c r="L4728" s="9"/>
      <c r="M4728" s="9"/>
    </row>
    <row r="4729" spans="1:13" ht="12.75">
      <c r="A4729" s="1" t="s">
        <v>13</v>
      </c>
      <c r="B4729" s="5" t="s">
        <v>152</v>
      </c>
      <c r="C4729" s="18" t="s">
        <v>88</v>
      </c>
      <c r="D4729" s="18" t="s">
        <v>28</v>
      </c>
      <c r="E4729" s="19">
        <v>36428.04</v>
      </c>
      <c r="F4729" s="19">
        <v>36802.49</v>
      </c>
      <c r="G4729" s="8"/>
      <c r="H4729" s="9"/>
      <c r="I4729" s="9"/>
      <c r="J4729" s="17">
        <f>E4729-F4729</f>
        <v>-374.4499999999971</v>
      </c>
      <c r="K4729" s="9"/>
      <c r="L4729" s="9"/>
      <c r="M4729" s="9"/>
    </row>
    <row r="4730" spans="1:13" ht="12.75">
      <c r="A4730" s="1" t="s">
        <v>13</v>
      </c>
      <c r="B4730" s="5" t="s">
        <v>152</v>
      </c>
      <c r="C4730" s="5" t="s">
        <v>88</v>
      </c>
      <c r="D4730" s="5" t="s">
        <v>54</v>
      </c>
      <c r="E4730" s="16">
        <v>18600.42</v>
      </c>
      <c r="F4730" s="16">
        <v>18444.98</v>
      </c>
      <c r="G4730" s="8"/>
      <c r="H4730" s="9"/>
      <c r="I4730" s="9"/>
      <c r="J4730" s="17">
        <f>E4730-F4730</f>
        <v>155.4399999999987</v>
      </c>
      <c r="K4730" s="9"/>
      <c r="L4730" s="9"/>
      <c r="M4730" s="9"/>
    </row>
    <row r="4731" spans="1:13" ht="12.75">
      <c r="A4731" s="1" t="s">
        <v>13</v>
      </c>
      <c r="B4731" s="5" t="s">
        <v>152</v>
      </c>
      <c r="C4731" s="5" t="s">
        <v>88</v>
      </c>
      <c r="D4731" s="5" t="s">
        <v>29</v>
      </c>
      <c r="E4731" s="16">
        <v>677.1</v>
      </c>
      <c r="F4731" s="16">
        <v>677.55</v>
      </c>
      <c r="G4731" s="8"/>
      <c r="H4731" s="9"/>
      <c r="I4731" s="9"/>
      <c r="J4731" s="17">
        <f>E4731-F4731</f>
        <v>-0.4499999999999318</v>
      </c>
      <c r="K4731" s="9"/>
      <c r="L4731" s="9"/>
      <c r="M4731" s="9"/>
    </row>
    <row r="4732" spans="1:13" ht="12.75">
      <c r="A4732" s="1" t="s">
        <v>13</v>
      </c>
      <c r="B4732" s="5" t="s">
        <v>152</v>
      </c>
      <c r="C4732" s="5" t="s">
        <v>88</v>
      </c>
      <c r="D4732" s="5" t="s">
        <v>30</v>
      </c>
      <c r="E4732" s="16">
        <v>38004.65</v>
      </c>
      <c r="F4732" s="16">
        <v>38378.9</v>
      </c>
      <c r="G4732" s="8"/>
      <c r="H4732" s="9"/>
      <c r="I4732" s="9"/>
      <c r="J4732" s="17">
        <f>E4732-F4732</f>
        <v>-374.25</v>
      </c>
      <c r="K4732" s="9">
        <f>146.48*12</f>
        <v>1757.7599999999998</v>
      </c>
      <c r="L4732" s="9"/>
      <c r="M4732" s="9"/>
    </row>
    <row r="4733" spans="1:13" ht="12.75">
      <c r="A4733" s="1" t="s">
        <v>13</v>
      </c>
      <c r="B4733" s="5" t="s">
        <v>152</v>
      </c>
      <c r="C4733" s="5" t="s">
        <v>88</v>
      </c>
      <c r="D4733" s="5" t="s">
        <v>33</v>
      </c>
      <c r="E4733" s="16">
        <v>3201.36</v>
      </c>
      <c r="F4733" s="16">
        <v>3213.28</v>
      </c>
      <c r="G4733" s="8"/>
      <c r="H4733" s="9"/>
      <c r="I4733" s="9"/>
      <c r="J4733" s="17">
        <f>E4733-F4733</f>
        <v>-11.920000000000073</v>
      </c>
      <c r="K4733" s="9"/>
      <c r="L4733" s="9"/>
      <c r="M4733" s="9"/>
    </row>
    <row r="4734" spans="1:13" ht="12.75">
      <c r="A4734" s="1" t="s">
        <v>13</v>
      </c>
      <c r="B4734" s="5" t="s">
        <v>152</v>
      </c>
      <c r="C4734" s="5" t="s">
        <v>88</v>
      </c>
      <c r="D4734" s="5" t="s">
        <v>37</v>
      </c>
      <c r="E4734" s="16">
        <v>309732.4</v>
      </c>
      <c r="F4734" s="16">
        <v>311272.23</v>
      </c>
      <c r="G4734" s="8"/>
      <c r="H4734" s="9"/>
      <c r="I4734" s="9"/>
      <c r="J4734" s="17">
        <f>E4734-F4734</f>
        <v>-1539.829999999958</v>
      </c>
      <c r="K4734" s="9"/>
      <c r="L4734" s="9"/>
      <c r="M4734" s="9"/>
    </row>
    <row r="4735" spans="2:13" ht="12.75">
      <c r="B4735" s="5"/>
      <c r="C4735" s="5"/>
      <c r="D4735" s="10" t="s">
        <v>38</v>
      </c>
      <c r="E4735" s="11">
        <f>E4718+E4719+E4720+E4721+E4722+E4724+E4725+E4726+E4727+E4730+E4733</f>
        <v>176447.81</v>
      </c>
      <c r="F4735" s="11">
        <f>F4718+F4719+F4720+F4721+F4722+F4724+F4725+F4726+F4727+F4730+F4733</f>
        <v>176934.52000000002</v>
      </c>
      <c r="G4735" s="8"/>
      <c r="H4735" s="9"/>
      <c r="I4735" s="9"/>
      <c r="J4735" s="17">
        <f>E4735-F4735</f>
        <v>-486.71000000002095</v>
      </c>
      <c r="K4735" s="9"/>
      <c r="L4735" s="9"/>
      <c r="M4735" s="9"/>
    </row>
    <row r="4736" spans="2:13" ht="12.75">
      <c r="B4736" s="5"/>
      <c r="C4736" s="5"/>
      <c r="D4736" s="10" t="s">
        <v>51</v>
      </c>
      <c r="E4736" s="11">
        <f>E4735+E4729+E4728</f>
        <v>268345.97000000003</v>
      </c>
      <c r="F4736" s="11">
        <f>F4735+F4729+F4728</f>
        <v>269472.76</v>
      </c>
      <c r="G4736" s="8"/>
      <c r="H4736" s="9"/>
      <c r="I4736" s="9"/>
      <c r="J4736" s="17">
        <f>E4736-F4736</f>
        <v>-1126.789999999979</v>
      </c>
      <c r="K4736" s="9"/>
      <c r="L4736" s="9"/>
      <c r="M4736" s="9"/>
    </row>
    <row r="4737" spans="1:13" ht="12.75">
      <c r="A4737" s="1" t="s">
        <v>13</v>
      </c>
      <c r="B4737" s="5" t="s">
        <v>152</v>
      </c>
      <c r="C4737" s="5" t="s">
        <v>158</v>
      </c>
      <c r="D4737" s="5" t="s">
        <v>16</v>
      </c>
      <c r="E4737" s="16">
        <v>19250.28</v>
      </c>
      <c r="F4737" s="16">
        <v>17884.66</v>
      </c>
      <c r="G4737" s="8"/>
      <c r="H4737" s="9"/>
      <c r="I4737" s="9"/>
      <c r="J4737" s="17">
        <f>E4737-F4737</f>
        <v>1365.619999999999</v>
      </c>
      <c r="K4737" s="9"/>
      <c r="L4737" s="9"/>
      <c r="M4737" s="9"/>
    </row>
    <row r="4738" spans="1:13" ht="12.75">
      <c r="A4738" s="1" t="s">
        <v>13</v>
      </c>
      <c r="B4738" s="5" t="s">
        <v>152</v>
      </c>
      <c r="C4738" s="5" t="s">
        <v>158</v>
      </c>
      <c r="D4738" s="5" t="s">
        <v>49</v>
      </c>
      <c r="E4738" s="16">
        <v>1887.48</v>
      </c>
      <c r="F4738" s="16">
        <v>1764.02</v>
      </c>
      <c r="G4738" s="8"/>
      <c r="H4738" s="9"/>
      <c r="I4738" s="9"/>
      <c r="J4738" s="17">
        <f>E4738-F4738</f>
        <v>123.46000000000004</v>
      </c>
      <c r="K4738" s="9"/>
      <c r="L4738" s="9"/>
      <c r="M4738" s="9"/>
    </row>
    <row r="4739" spans="1:13" ht="12.75">
      <c r="A4739" s="1" t="s">
        <v>13</v>
      </c>
      <c r="B4739" s="5" t="s">
        <v>152</v>
      </c>
      <c r="C4739" s="5" t="s">
        <v>158</v>
      </c>
      <c r="D4739" s="5" t="s">
        <v>50</v>
      </c>
      <c r="E4739" s="16">
        <v>2642.4</v>
      </c>
      <c r="F4739" s="16">
        <v>2473.39</v>
      </c>
      <c r="G4739" s="8"/>
      <c r="H4739" s="9"/>
      <c r="I4739" s="9"/>
      <c r="J4739" s="17">
        <f>E4739-F4739</f>
        <v>169.01000000000022</v>
      </c>
      <c r="K4739" s="9"/>
      <c r="L4739" s="9"/>
      <c r="M4739" s="9"/>
    </row>
    <row r="4740" spans="1:13" ht="12.75">
      <c r="A4740" s="1" t="s">
        <v>13</v>
      </c>
      <c r="B4740" s="5" t="s">
        <v>152</v>
      </c>
      <c r="C4740" s="5" t="s">
        <v>158</v>
      </c>
      <c r="D4740" s="5" t="s">
        <v>17</v>
      </c>
      <c r="E4740" s="16">
        <v>5338.2</v>
      </c>
      <c r="F4740" s="16">
        <v>4967.68</v>
      </c>
      <c r="G4740" s="8"/>
      <c r="H4740" s="9"/>
      <c r="I4740" s="9"/>
      <c r="J4740" s="17">
        <f>E4740-F4740</f>
        <v>370.5199999999995</v>
      </c>
      <c r="K4740" s="9"/>
      <c r="L4740" s="9"/>
      <c r="M4740" s="9"/>
    </row>
    <row r="4741" spans="1:13" ht="12.75">
      <c r="A4741" s="1" t="s">
        <v>13</v>
      </c>
      <c r="B4741" s="5" t="s">
        <v>152</v>
      </c>
      <c r="C4741" s="5" t="s">
        <v>158</v>
      </c>
      <c r="D4741" s="5" t="s">
        <v>18</v>
      </c>
      <c r="E4741" s="16">
        <v>5230.5</v>
      </c>
      <c r="F4741" s="16">
        <v>4886.16</v>
      </c>
      <c r="G4741" s="8"/>
      <c r="H4741" s="9"/>
      <c r="I4741" s="9"/>
      <c r="J4741" s="17">
        <f>E4741-F4741</f>
        <v>344.34000000000015</v>
      </c>
      <c r="K4741" s="9"/>
      <c r="L4741" s="9"/>
      <c r="M4741" s="9"/>
    </row>
    <row r="4742" spans="1:13" ht="12.75">
      <c r="A4742" s="1" t="s">
        <v>13</v>
      </c>
      <c r="B4742" s="5" t="s">
        <v>152</v>
      </c>
      <c r="C4742" s="5" t="s">
        <v>158</v>
      </c>
      <c r="D4742" s="5" t="s">
        <v>19</v>
      </c>
      <c r="E4742" s="16">
        <v>2642.4</v>
      </c>
      <c r="F4742" s="16">
        <v>2493.36</v>
      </c>
      <c r="G4742" s="8"/>
      <c r="H4742" s="9"/>
      <c r="I4742" s="9"/>
      <c r="J4742" s="17">
        <f>E4742-F4742</f>
        <v>149.03999999999996</v>
      </c>
      <c r="K4742" s="9"/>
      <c r="L4742" s="9"/>
      <c r="M4742" s="9"/>
    </row>
    <row r="4743" spans="1:13" ht="12.75">
      <c r="A4743" s="1" t="s">
        <v>13</v>
      </c>
      <c r="B4743" s="5" t="s">
        <v>152</v>
      </c>
      <c r="C4743" s="5" t="s">
        <v>158</v>
      </c>
      <c r="D4743" s="5" t="s">
        <v>21</v>
      </c>
      <c r="E4743" s="16">
        <v>51276.37</v>
      </c>
      <c r="F4743" s="16">
        <v>46913.66</v>
      </c>
      <c r="G4743" s="8"/>
      <c r="H4743" s="9"/>
      <c r="I4743" s="9"/>
      <c r="J4743" s="17">
        <f>E4743-F4743</f>
        <v>4362.709999999999</v>
      </c>
      <c r="K4743" s="9">
        <f>K4751</f>
        <v>1473</v>
      </c>
      <c r="L4743" s="9"/>
      <c r="M4743" s="9"/>
    </row>
    <row r="4744" spans="1:13" ht="12.75">
      <c r="A4744" s="1" t="s">
        <v>13</v>
      </c>
      <c r="B4744" s="5" t="s">
        <v>152</v>
      </c>
      <c r="C4744" s="5" t="s">
        <v>158</v>
      </c>
      <c r="D4744" s="5" t="s">
        <v>22</v>
      </c>
      <c r="E4744" s="16">
        <v>2642.1</v>
      </c>
      <c r="F4744" s="16">
        <v>2433.78</v>
      </c>
      <c r="G4744" s="8"/>
      <c r="H4744" s="9"/>
      <c r="I4744" s="9"/>
      <c r="J4744" s="17">
        <f>E4744-F4744</f>
        <v>208.3199999999997</v>
      </c>
      <c r="K4744" s="9"/>
      <c r="L4744" s="9"/>
      <c r="M4744" s="9"/>
    </row>
    <row r="4745" spans="1:13" ht="12.75">
      <c r="A4745" s="1" t="s">
        <v>13</v>
      </c>
      <c r="B4745" s="5" t="s">
        <v>152</v>
      </c>
      <c r="C4745" s="5" t="s">
        <v>158</v>
      </c>
      <c r="D4745" s="5" t="s">
        <v>24</v>
      </c>
      <c r="E4745" s="16">
        <v>54.12</v>
      </c>
      <c r="F4745" s="16">
        <v>60.8</v>
      </c>
      <c r="G4745" s="8"/>
      <c r="H4745" s="9"/>
      <c r="I4745" s="9"/>
      <c r="J4745" s="17">
        <f>E4745-F4745</f>
        <v>-6.68</v>
      </c>
      <c r="K4745" s="9"/>
      <c r="L4745" s="9"/>
      <c r="M4745" s="9"/>
    </row>
    <row r="4746" spans="1:13" ht="12.75">
      <c r="A4746" s="1" t="s">
        <v>13</v>
      </c>
      <c r="B4746" s="5" t="s">
        <v>152</v>
      </c>
      <c r="C4746" s="5" t="s">
        <v>158</v>
      </c>
      <c r="D4746" s="5" t="s">
        <v>25</v>
      </c>
      <c r="E4746" s="16">
        <v>51172.32</v>
      </c>
      <c r="F4746" s="16">
        <v>47569.86</v>
      </c>
      <c r="G4746" s="8"/>
      <c r="H4746" s="9"/>
      <c r="I4746" s="9"/>
      <c r="J4746" s="17">
        <f>E4746-F4746</f>
        <v>3602.459999999999</v>
      </c>
      <c r="K4746" s="9"/>
      <c r="L4746" s="9"/>
      <c r="M4746" s="9"/>
    </row>
    <row r="4747" spans="1:13" ht="12.75">
      <c r="A4747" s="1" t="s">
        <v>13</v>
      </c>
      <c r="B4747" s="5" t="s">
        <v>152</v>
      </c>
      <c r="C4747" s="5" t="s">
        <v>158</v>
      </c>
      <c r="D4747" s="10" t="s">
        <v>26</v>
      </c>
      <c r="E4747" s="11">
        <v>54191.82</v>
      </c>
      <c r="F4747" s="11">
        <v>50644.38</v>
      </c>
      <c r="G4747" s="8">
        <v>48400</v>
      </c>
      <c r="H4747" s="9"/>
      <c r="I4747" s="9"/>
      <c r="J4747" s="17">
        <f>E4747-F4747</f>
        <v>3547.4400000000023</v>
      </c>
      <c r="K4747" s="9"/>
      <c r="L4747" s="9"/>
      <c r="M4747" s="9"/>
    </row>
    <row r="4748" spans="1:13" ht="12.75">
      <c r="A4748" s="1" t="s">
        <v>13</v>
      </c>
      <c r="B4748" s="5" t="s">
        <v>152</v>
      </c>
      <c r="C4748" s="18" t="s">
        <v>158</v>
      </c>
      <c r="D4748" s="18" t="s">
        <v>28</v>
      </c>
      <c r="E4748" s="19">
        <v>35588.52</v>
      </c>
      <c r="F4748" s="19">
        <v>33446.66</v>
      </c>
      <c r="G4748" s="8"/>
      <c r="H4748" s="9"/>
      <c r="I4748" s="9"/>
      <c r="J4748" s="17">
        <f>E4748-F4748</f>
        <v>2141.8599999999933</v>
      </c>
      <c r="K4748" s="9"/>
      <c r="L4748" s="9"/>
      <c r="M4748" s="9"/>
    </row>
    <row r="4749" spans="1:13" ht="12.75">
      <c r="A4749" s="1" t="s">
        <v>13</v>
      </c>
      <c r="B4749" s="5" t="s">
        <v>152</v>
      </c>
      <c r="C4749" s="5" t="s">
        <v>158</v>
      </c>
      <c r="D4749" s="5" t="s">
        <v>54</v>
      </c>
      <c r="E4749" s="16">
        <v>18171.96</v>
      </c>
      <c r="F4749" s="16">
        <v>16752.8</v>
      </c>
      <c r="G4749" s="8"/>
      <c r="H4749" s="9"/>
      <c r="I4749" s="9"/>
      <c r="J4749" s="17">
        <f>E4749-F4749</f>
        <v>1419.1599999999999</v>
      </c>
      <c r="K4749" s="9"/>
      <c r="L4749" s="9"/>
      <c r="M4749" s="9"/>
    </row>
    <row r="4750" spans="1:13" ht="12.75">
      <c r="A4750" s="1" t="s">
        <v>13</v>
      </c>
      <c r="B4750" s="5" t="s">
        <v>152</v>
      </c>
      <c r="C4750" s="5" t="s">
        <v>158</v>
      </c>
      <c r="D4750" s="5" t="s">
        <v>29</v>
      </c>
      <c r="E4750" s="16">
        <v>631.32</v>
      </c>
      <c r="F4750" s="16">
        <v>587.46</v>
      </c>
      <c r="G4750" s="8"/>
      <c r="H4750" s="9"/>
      <c r="I4750" s="9"/>
      <c r="J4750" s="17">
        <f>E4750-F4750</f>
        <v>43.860000000000014</v>
      </c>
      <c r="K4750" s="9"/>
      <c r="L4750" s="9"/>
      <c r="M4750" s="9"/>
    </row>
    <row r="4751" spans="1:13" ht="12.75">
      <c r="A4751" s="1" t="s">
        <v>13</v>
      </c>
      <c r="B4751" s="5" t="s">
        <v>152</v>
      </c>
      <c r="C4751" s="5" t="s">
        <v>158</v>
      </c>
      <c r="D4751" s="5" t="s">
        <v>30</v>
      </c>
      <c r="E4751" s="16">
        <v>30282.96</v>
      </c>
      <c r="F4751" s="16">
        <v>27709.72</v>
      </c>
      <c r="G4751" s="8"/>
      <c r="H4751" s="9"/>
      <c r="I4751" s="9"/>
      <c r="J4751" s="17">
        <f>E4751-F4751</f>
        <v>2573.239999999998</v>
      </c>
      <c r="K4751" s="9">
        <f>122.75*12</f>
        <v>1473</v>
      </c>
      <c r="L4751" s="9"/>
      <c r="M4751" s="9"/>
    </row>
    <row r="4752" spans="1:13" ht="12.75">
      <c r="A4752" s="1" t="s">
        <v>13</v>
      </c>
      <c r="B4752" s="5" t="s">
        <v>152</v>
      </c>
      <c r="C4752" s="5" t="s">
        <v>158</v>
      </c>
      <c r="D4752" s="5" t="s">
        <v>33</v>
      </c>
      <c r="E4752" s="16">
        <v>3127.62</v>
      </c>
      <c r="F4752" s="16">
        <v>2919.68</v>
      </c>
      <c r="G4752" s="8"/>
      <c r="H4752" s="9"/>
      <c r="I4752" s="9"/>
      <c r="J4752" s="17">
        <f>E4752-F4752</f>
        <v>207.94000000000005</v>
      </c>
      <c r="K4752" s="9"/>
      <c r="L4752" s="9"/>
      <c r="M4752" s="9"/>
    </row>
    <row r="4753" spans="1:13" ht="12.75">
      <c r="A4753" s="1" t="s">
        <v>13</v>
      </c>
      <c r="B4753" s="5" t="s">
        <v>152</v>
      </c>
      <c r="C4753" s="5" t="s">
        <v>158</v>
      </c>
      <c r="D4753" s="5" t="s">
        <v>37</v>
      </c>
      <c r="E4753" s="16">
        <v>284130.37</v>
      </c>
      <c r="F4753" s="16">
        <v>263508.07</v>
      </c>
      <c r="G4753" s="8"/>
      <c r="H4753" s="9"/>
      <c r="I4753" s="9"/>
      <c r="J4753" s="17">
        <f>E4753-F4753</f>
        <v>20622.29999999999</v>
      </c>
      <c r="K4753" s="9"/>
      <c r="L4753" s="9"/>
      <c r="M4753" s="9"/>
    </row>
    <row r="4754" spans="2:13" ht="12.75">
      <c r="B4754" s="5"/>
      <c r="C4754" s="5"/>
      <c r="D4754" s="10" t="s">
        <v>38</v>
      </c>
      <c r="E4754" s="11">
        <f>E4737+E4738+E4739+E4740+E4741+E4742+E4744+E4745+E4746+E4749+E4752</f>
        <v>112159.38</v>
      </c>
      <c r="F4754" s="11">
        <f>F4737+F4738+F4739+F4740+F4741+F4742+F4744+F4745+F4746+F4749+F4752</f>
        <v>104206.18999999999</v>
      </c>
      <c r="G4754" s="8"/>
      <c r="H4754" s="9"/>
      <c r="I4754" s="9"/>
      <c r="J4754" s="17">
        <f>E4754-F4754</f>
        <v>7953.190000000017</v>
      </c>
      <c r="K4754" s="9"/>
      <c r="L4754" s="9"/>
      <c r="M4754" s="9"/>
    </row>
    <row r="4755" spans="2:13" ht="12.75">
      <c r="B4755" s="5"/>
      <c r="C4755" s="5"/>
      <c r="D4755" s="10" t="s">
        <v>51</v>
      </c>
      <c r="E4755" s="11">
        <f>E4754+E4748+E4747</f>
        <v>201939.72</v>
      </c>
      <c r="F4755" s="11">
        <f>F4754+F4748+F4747</f>
        <v>188297.22999999998</v>
      </c>
      <c r="G4755" s="8"/>
      <c r="H4755" s="9"/>
      <c r="I4755" s="9"/>
      <c r="J4755" s="17">
        <f>E4755-F4755</f>
        <v>13642.49000000002</v>
      </c>
      <c r="K4755" s="9"/>
      <c r="L4755" s="9"/>
      <c r="M4755" s="9"/>
    </row>
    <row r="4756" spans="1:13" ht="12.75">
      <c r="A4756" s="1" t="s">
        <v>13</v>
      </c>
      <c r="B4756" s="5" t="s">
        <v>152</v>
      </c>
      <c r="C4756" s="5" t="s">
        <v>159</v>
      </c>
      <c r="D4756" s="5" t="s">
        <v>16</v>
      </c>
      <c r="E4756" s="16">
        <v>32307.9</v>
      </c>
      <c r="F4756" s="16">
        <v>27228.66</v>
      </c>
      <c r="G4756" s="8"/>
      <c r="H4756" s="9"/>
      <c r="I4756" s="9"/>
      <c r="J4756" s="17">
        <f>E4756-F4756</f>
        <v>5079.240000000002</v>
      </c>
      <c r="K4756" s="9"/>
      <c r="L4756" s="9"/>
      <c r="M4756" s="9"/>
    </row>
    <row r="4757" spans="1:13" ht="12.75">
      <c r="A4757" s="1" t="s">
        <v>13</v>
      </c>
      <c r="B4757" s="5" t="s">
        <v>152</v>
      </c>
      <c r="C4757" s="5" t="s">
        <v>159</v>
      </c>
      <c r="D4757" s="5" t="s">
        <v>49</v>
      </c>
      <c r="E4757" s="16">
        <v>3167.58</v>
      </c>
      <c r="F4757" s="16">
        <v>2688.55</v>
      </c>
      <c r="G4757" s="8"/>
      <c r="H4757" s="9"/>
      <c r="I4757" s="9"/>
      <c r="J4757" s="17">
        <f>E4757-F4757</f>
        <v>479.02999999999975</v>
      </c>
      <c r="K4757" s="9"/>
      <c r="L4757" s="9"/>
      <c r="M4757" s="9"/>
    </row>
    <row r="4758" spans="1:13" ht="12.75">
      <c r="A4758" s="1" t="s">
        <v>13</v>
      </c>
      <c r="B4758" s="5" t="s">
        <v>152</v>
      </c>
      <c r="C4758" s="5" t="s">
        <v>159</v>
      </c>
      <c r="D4758" s="5" t="s">
        <v>50</v>
      </c>
      <c r="E4758" s="16">
        <v>4434.78</v>
      </c>
      <c r="F4758" s="16">
        <v>3771.24</v>
      </c>
      <c r="G4758" s="8"/>
      <c r="H4758" s="9"/>
      <c r="I4758" s="9"/>
      <c r="J4758" s="17">
        <f>E4758-F4758</f>
        <v>663.54</v>
      </c>
      <c r="K4758" s="9"/>
      <c r="L4758" s="9"/>
      <c r="M4758" s="9"/>
    </row>
    <row r="4759" spans="1:13" ht="12.75">
      <c r="A4759" s="1" t="s">
        <v>13</v>
      </c>
      <c r="B4759" s="5" t="s">
        <v>152</v>
      </c>
      <c r="C4759" s="5" t="s">
        <v>159</v>
      </c>
      <c r="D4759" s="5" t="s">
        <v>17</v>
      </c>
      <c r="E4759" s="16">
        <v>8959.26</v>
      </c>
      <c r="F4759" s="16">
        <v>7565.53</v>
      </c>
      <c r="G4759" s="8"/>
      <c r="H4759" s="9"/>
      <c r="I4759" s="9"/>
      <c r="J4759" s="17">
        <f>E4759-F4759</f>
        <v>1393.7300000000005</v>
      </c>
      <c r="K4759" s="9"/>
      <c r="L4759" s="9"/>
      <c r="M4759" s="9"/>
    </row>
    <row r="4760" spans="1:13" ht="12.75">
      <c r="A4760" s="1" t="s">
        <v>13</v>
      </c>
      <c r="B4760" s="5" t="s">
        <v>152</v>
      </c>
      <c r="C4760" s="5" t="s">
        <v>159</v>
      </c>
      <c r="D4760" s="5" t="s">
        <v>18</v>
      </c>
      <c r="E4760" s="16">
        <v>8778.36</v>
      </c>
      <c r="F4760" s="16">
        <v>7446.76</v>
      </c>
      <c r="G4760" s="8"/>
      <c r="H4760" s="9"/>
      <c r="I4760" s="9"/>
      <c r="J4760" s="17">
        <f>E4760-F4760</f>
        <v>1331.6000000000004</v>
      </c>
      <c r="K4760" s="9"/>
      <c r="L4760" s="9"/>
      <c r="M4760" s="9"/>
    </row>
    <row r="4761" spans="1:13" ht="12.75">
      <c r="A4761" s="1" t="s">
        <v>13</v>
      </c>
      <c r="B4761" s="5" t="s">
        <v>152</v>
      </c>
      <c r="C4761" s="5" t="s">
        <v>159</v>
      </c>
      <c r="D4761" s="5" t="s">
        <v>19</v>
      </c>
      <c r="E4761" s="16">
        <v>4434.78</v>
      </c>
      <c r="F4761" s="16">
        <v>3807.18</v>
      </c>
      <c r="G4761" s="8"/>
      <c r="H4761" s="9"/>
      <c r="I4761" s="9"/>
      <c r="J4761" s="17">
        <f>E4761-F4761</f>
        <v>627.5999999999999</v>
      </c>
      <c r="K4761" s="9"/>
      <c r="L4761" s="9"/>
      <c r="M4761" s="9"/>
    </row>
    <row r="4762" spans="1:13" ht="12.75">
      <c r="A4762" s="1" t="s">
        <v>13</v>
      </c>
      <c r="B4762" s="5" t="s">
        <v>152</v>
      </c>
      <c r="C4762" s="5" t="s">
        <v>159</v>
      </c>
      <c r="D4762" s="5" t="s">
        <v>20</v>
      </c>
      <c r="E4762" s="16">
        <v>995.76</v>
      </c>
      <c r="F4762" s="16">
        <v>833</v>
      </c>
      <c r="G4762" s="8"/>
      <c r="H4762" s="9"/>
      <c r="I4762" s="9"/>
      <c r="J4762" s="17">
        <f>E4762-F4762</f>
        <v>162.76</v>
      </c>
      <c r="K4762" s="9"/>
      <c r="L4762" s="9"/>
      <c r="M4762" s="9"/>
    </row>
    <row r="4763" spans="1:13" ht="12.75">
      <c r="A4763" s="1" t="s">
        <v>13</v>
      </c>
      <c r="B4763" s="5" t="s">
        <v>152</v>
      </c>
      <c r="C4763" s="5" t="s">
        <v>159</v>
      </c>
      <c r="D4763" s="5" t="s">
        <v>21</v>
      </c>
      <c r="E4763" s="16">
        <v>108077.08</v>
      </c>
      <c r="F4763" s="16">
        <v>78619.05</v>
      </c>
      <c r="G4763" s="8"/>
      <c r="H4763" s="9"/>
      <c r="I4763" s="9"/>
      <c r="J4763" s="17">
        <f>E4763-F4763</f>
        <v>29458.03</v>
      </c>
      <c r="K4763" s="9">
        <f>K4771</f>
        <v>2940</v>
      </c>
      <c r="L4763" s="9"/>
      <c r="M4763" s="9"/>
    </row>
    <row r="4764" spans="1:13" ht="12.75">
      <c r="A4764" s="1" t="s">
        <v>13</v>
      </c>
      <c r="B4764" s="5" t="s">
        <v>152</v>
      </c>
      <c r="C4764" s="5" t="s">
        <v>159</v>
      </c>
      <c r="D4764" s="5" t="s">
        <v>22</v>
      </c>
      <c r="E4764" s="16">
        <v>4434.36</v>
      </c>
      <c r="F4764" s="16">
        <v>3699.26</v>
      </c>
      <c r="G4764" s="8"/>
      <c r="H4764" s="9"/>
      <c r="I4764" s="9"/>
      <c r="J4764" s="17">
        <f>E4764-F4764</f>
        <v>735.0999999999995</v>
      </c>
      <c r="K4764" s="9"/>
      <c r="L4764" s="9"/>
      <c r="M4764" s="9"/>
    </row>
    <row r="4765" spans="1:13" ht="12.75">
      <c r="A4765" s="1" t="s">
        <v>13</v>
      </c>
      <c r="B4765" s="5" t="s">
        <v>152</v>
      </c>
      <c r="C4765" s="5" t="s">
        <v>159</v>
      </c>
      <c r="D4765" s="5" t="s">
        <v>24</v>
      </c>
      <c r="E4765" s="16">
        <v>90.54</v>
      </c>
      <c r="F4765" s="16">
        <v>95.29</v>
      </c>
      <c r="G4765" s="8"/>
      <c r="H4765" s="9"/>
      <c r="I4765" s="9"/>
      <c r="J4765" s="17">
        <f>E4765-F4765</f>
        <v>-4.75</v>
      </c>
      <c r="K4765" s="9"/>
      <c r="L4765" s="9"/>
      <c r="M4765" s="9"/>
    </row>
    <row r="4766" spans="1:13" ht="12.75">
      <c r="A4766" s="1" t="s">
        <v>13</v>
      </c>
      <c r="B4766" s="5" t="s">
        <v>152</v>
      </c>
      <c r="C4766" s="5" t="s">
        <v>159</v>
      </c>
      <c r="D4766" s="5" t="s">
        <v>25</v>
      </c>
      <c r="E4766" s="16">
        <v>85882.74</v>
      </c>
      <c r="F4766" s="16">
        <v>72431.33</v>
      </c>
      <c r="G4766" s="8"/>
      <c r="H4766" s="9"/>
      <c r="I4766" s="9"/>
      <c r="J4766" s="17">
        <f>E4766-F4766</f>
        <v>13451.410000000003</v>
      </c>
      <c r="K4766" s="9"/>
      <c r="L4766" s="9"/>
      <c r="M4766" s="9"/>
    </row>
    <row r="4767" spans="1:13" ht="12.75">
      <c r="A4767" s="1" t="s">
        <v>13</v>
      </c>
      <c r="B4767" s="5" t="s">
        <v>152</v>
      </c>
      <c r="C4767" s="5" t="s">
        <v>159</v>
      </c>
      <c r="D4767" s="10" t="s">
        <v>26</v>
      </c>
      <c r="E4767" s="11">
        <v>66968.58</v>
      </c>
      <c r="F4767" s="11">
        <v>56825.69</v>
      </c>
      <c r="G4767" s="8">
        <v>8400</v>
      </c>
      <c r="H4767" s="9"/>
      <c r="I4767" s="9"/>
      <c r="J4767" s="17">
        <f>E4767-F4767</f>
        <v>10142.89</v>
      </c>
      <c r="K4767" s="9"/>
      <c r="L4767" s="9"/>
      <c r="M4767" s="9"/>
    </row>
    <row r="4768" spans="1:13" ht="12.75">
      <c r="A4768" s="1" t="s">
        <v>13</v>
      </c>
      <c r="B4768" s="5" t="s">
        <v>152</v>
      </c>
      <c r="C4768" s="18" t="s">
        <v>159</v>
      </c>
      <c r="D4768" s="18" t="s">
        <v>28</v>
      </c>
      <c r="E4768" s="19">
        <v>59728.68</v>
      </c>
      <c r="F4768" s="19">
        <v>51033.68</v>
      </c>
      <c r="G4768" s="8"/>
      <c r="H4768" s="9"/>
      <c r="I4768" s="9"/>
      <c r="J4768" s="17">
        <f>E4768-F4768</f>
        <v>8695</v>
      </c>
      <c r="K4768" s="9"/>
      <c r="L4768" s="9"/>
      <c r="M4768" s="9"/>
    </row>
    <row r="4769" spans="1:13" ht="12.75">
      <c r="A4769" s="1" t="s">
        <v>13</v>
      </c>
      <c r="B4769" s="5" t="s">
        <v>152</v>
      </c>
      <c r="C4769" s="5" t="s">
        <v>159</v>
      </c>
      <c r="D4769" s="5" t="s">
        <v>54</v>
      </c>
      <c r="E4769" s="16">
        <v>30498.06</v>
      </c>
      <c r="F4769" s="16">
        <v>25467.35</v>
      </c>
      <c r="G4769" s="8"/>
      <c r="H4769" s="9"/>
      <c r="I4769" s="9"/>
      <c r="J4769" s="17">
        <f>E4769-F4769</f>
        <v>5030.710000000003</v>
      </c>
      <c r="K4769" s="9"/>
      <c r="L4769" s="9"/>
      <c r="M4769" s="9"/>
    </row>
    <row r="4770" spans="1:13" ht="12.75">
      <c r="A4770" s="1" t="s">
        <v>13</v>
      </c>
      <c r="B4770" s="5" t="s">
        <v>152</v>
      </c>
      <c r="C4770" s="5" t="s">
        <v>159</v>
      </c>
      <c r="D4770" s="5" t="s">
        <v>29</v>
      </c>
      <c r="E4770" s="16">
        <v>779.16</v>
      </c>
      <c r="F4770" s="16">
        <v>657.94</v>
      </c>
      <c r="G4770" s="8"/>
      <c r="H4770" s="9"/>
      <c r="I4770" s="9"/>
      <c r="J4770" s="17">
        <f>E4770-F4770</f>
        <v>121.21999999999991</v>
      </c>
      <c r="K4770" s="9"/>
      <c r="L4770" s="9"/>
      <c r="M4770" s="9"/>
    </row>
    <row r="4771" spans="1:13" ht="12.75">
      <c r="A4771" s="1" t="s">
        <v>13</v>
      </c>
      <c r="B4771" s="5" t="s">
        <v>152</v>
      </c>
      <c r="C4771" s="5" t="s">
        <v>159</v>
      </c>
      <c r="D4771" s="5" t="s">
        <v>30</v>
      </c>
      <c r="E4771" s="16">
        <v>63829.87</v>
      </c>
      <c r="F4771" s="16">
        <v>46439.46</v>
      </c>
      <c r="G4771" s="8"/>
      <c r="H4771" s="9"/>
      <c r="I4771" s="9"/>
      <c r="J4771" s="17">
        <f>E4771-F4771</f>
        <v>17390.410000000003</v>
      </c>
      <c r="K4771" s="9">
        <f>245*12</f>
        <v>2940</v>
      </c>
      <c r="L4771" s="9"/>
      <c r="M4771" s="9"/>
    </row>
    <row r="4772" spans="1:13" ht="12.75">
      <c r="A4772" s="1" t="s">
        <v>13</v>
      </c>
      <c r="B4772" s="5" t="s">
        <v>152</v>
      </c>
      <c r="C4772" s="5" t="s">
        <v>159</v>
      </c>
      <c r="D4772" s="5" t="s">
        <v>33</v>
      </c>
      <c r="E4772" s="16">
        <v>5248.98</v>
      </c>
      <c r="F4772" s="16">
        <v>4449.08</v>
      </c>
      <c r="G4772" s="8"/>
      <c r="H4772" s="9"/>
      <c r="I4772" s="9"/>
      <c r="J4772" s="17">
        <f>E4772-F4772</f>
        <v>799.8999999999996</v>
      </c>
      <c r="K4772" s="9"/>
      <c r="L4772" s="9"/>
      <c r="M4772" s="9"/>
    </row>
    <row r="4773" spans="1:13" ht="12.75">
      <c r="A4773" s="1" t="s">
        <v>13</v>
      </c>
      <c r="B4773" s="5" t="s">
        <v>152</v>
      </c>
      <c r="C4773" s="5" t="s">
        <v>159</v>
      </c>
      <c r="D4773" s="5" t="s">
        <v>37</v>
      </c>
      <c r="E4773" s="16">
        <v>488616.47</v>
      </c>
      <c r="F4773" s="16">
        <v>393059.05</v>
      </c>
      <c r="G4773" s="8"/>
      <c r="H4773" s="9"/>
      <c r="I4773" s="9"/>
      <c r="J4773" s="17">
        <f>E4773-F4773</f>
        <v>95557.41999999998</v>
      </c>
      <c r="K4773" s="9"/>
      <c r="L4773" s="9"/>
      <c r="M4773" s="9"/>
    </row>
    <row r="4774" spans="2:13" ht="12.75">
      <c r="B4774" s="5"/>
      <c r="C4774" s="5"/>
      <c r="D4774" s="10" t="s">
        <v>38</v>
      </c>
      <c r="E4774" s="11">
        <f>E4756+E4757+E4758+E4759+E4760+E4761+E4762+E4764+E4765+E4766+E4769+E4772</f>
        <v>189233.1</v>
      </c>
      <c r="F4774" s="11">
        <f>F4756+F4757+F4758+F4759+F4760+F4761+F4762+F4764+F4765+F4766+F4769+F4772</f>
        <v>159483.22999999998</v>
      </c>
      <c r="G4774" s="8"/>
      <c r="H4774" s="9"/>
      <c r="I4774" s="9"/>
      <c r="J4774" s="17">
        <f>E4774-F4774</f>
        <v>29749.870000000024</v>
      </c>
      <c r="K4774" s="9"/>
      <c r="L4774" s="9"/>
      <c r="M4774" s="9"/>
    </row>
    <row r="4775" spans="2:13" ht="12.75">
      <c r="B4775" s="5"/>
      <c r="C4775" s="5"/>
      <c r="D4775" s="10" t="s">
        <v>51</v>
      </c>
      <c r="E4775" s="11">
        <f>E4774+E4768+E4767</f>
        <v>315930.36</v>
      </c>
      <c r="F4775" s="11">
        <f>F4774+F4768+F4767</f>
        <v>267342.6</v>
      </c>
      <c r="G4775" s="8"/>
      <c r="H4775" s="9"/>
      <c r="I4775" s="9"/>
      <c r="J4775" s="17">
        <f>E4775-F4775</f>
        <v>48587.76000000001</v>
      </c>
      <c r="K4775" s="9"/>
      <c r="L4775" s="9"/>
      <c r="M4775" s="9"/>
    </row>
    <row r="4776" spans="1:13" ht="12.75">
      <c r="A4776" s="1" t="s">
        <v>13</v>
      </c>
      <c r="B4776" s="5" t="s">
        <v>152</v>
      </c>
      <c r="C4776" s="5" t="s">
        <v>160</v>
      </c>
      <c r="D4776" s="5" t="s">
        <v>16</v>
      </c>
      <c r="E4776" s="16">
        <v>5922.66</v>
      </c>
      <c r="F4776" s="16">
        <v>4166.68</v>
      </c>
      <c r="G4776" s="8"/>
      <c r="H4776" s="9"/>
      <c r="I4776" s="9"/>
      <c r="J4776" s="17">
        <f>E4776-F4776</f>
        <v>1755.9799999999996</v>
      </c>
      <c r="K4776" s="9"/>
      <c r="L4776" s="9"/>
      <c r="M4776" s="9"/>
    </row>
    <row r="4777" spans="1:13" ht="12.75">
      <c r="A4777" s="1" t="s">
        <v>13</v>
      </c>
      <c r="B4777" s="5" t="s">
        <v>152</v>
      </c>
      <c r="C4777" s="5" t="s">
        <v>160</v>
      </c>
      <c r="D4777" s="5" t="s">
        <v>18</v>
      </c>
      <c r="E4777" s="16">
        <v>1028.52</v>
      </c>
      <c r="F4777" s="16">
        <v>729.93</v>
      </c>
      <c r="G4777" s="8"/>
      <c r="H4777" s="9"/>
      <c r="I4777" s="9"/>
      <c r="J4777" s="17">
        <f>E4777-F4777</f>
        <v>298.59000000000003</v>
      </c>
      <c r="K4777" s="9"/>
      <c r="L4777" s="9"/>
      <c r="M4777" s="9"/>
    </row>
    <row r="4778" spans="1:13" ht="12.75">
      <c r="A4778" s="1" t="s">
        <v>13</v>
      </c>
      <c r="B4778" s="5" t="s">
        <v>152</v>
      </c>
      <c r="C4778" s="5" t="s">
        <v>160</v>
      </c>
      <c r="D4778" s="5" t="s">
        <v>19</v>
      </c>
      <c r="E4778" s="16">
        <v>813.06</v>
      </c>
      <c r="F4778" s="16">
        <v>587.17</v>
      </c>
      <c r="G4778" s="8"/>
      <c r="H4778" s="9"/>
      <c r="I4778" s="9"/>
      <c r="J4778" s="17">
        <f>E4778-F4778</f>
        <v>225.89</v>
      </c>
      <c r="K4778" s="9"/>
      <c r="L4778" s="9"/>
      <c r="M4778" s="9"/>
    </row>
    <row r="4779" spans="1:13" ht="12.75">
      <c r="A4779" s="1" t="s">
        <v>13</v>
      </c>
      <c r="B4779" s="5" t="s">
        <v>152</v>
      </c>
      <c r="C4779" s="5" t="s">
        <v>160</v>
      </c>
      <c r="D4779" s="5" t="s">
        <v>22</v>
      </c>
      <c r="E4779" s="16">
        <v>812.94</v>
      </c>
      <c r="F4779" s="16">
        <v>563.5</v>
      </c>
      <c r="G4779" s="8"/>
      <c r="H4779" s="9"/>
      <c r="I4779" s="9"/>
      <c r="J4779" s="17">
        <f>E4779-F4779</f>
        <v>249.44000000000005</v>
      </c>
      <c r="K4779" s="9"/>
      <c r="L4779" s="9"/>
      <c r="M4779" s="9"/>
    </row>
    <row r="4780" spans="1:13" ht="12.75">
      <c r="A4780" s="1" t="s">
        <v>13</v>
      </c>
      <c r="B4780" s="5" t="s">
        <v>152</v>
      </c>
      <c r="C4780" s="5" t="s">
        <v>160</v>
      </c>
      <c r="D4780" s="5" t="s">
        <v>68</v>
      </c>
      <c r="E4780" s="16">
        <v>564.24</v>
      </c>
      <c r="F4780" s="16">
        <v>404.65</v>
      </c>
      <c r="G4780" s="8"/>
      <c r="H4780" s="9"/>
      <c r="I4780" s="9"/>
      <c r="J4780" s="17">
        <f>E4780-F4780</f>
        <v>159.59000000000003</v>
      </c>
      <c r="K4780" s="9"/>
      <c r="L4780" s="9"/>
      <c r="M4780" s="9"/>
    </row>
    <row r="4781" spans="1:13" ht="12.75">
      <c r="A4781" s="1" t="s">
        <v>13</v>
      </c>
      <c r="B4781" s="5" t="s">
        <v>152</v>
      </c>
      <c r="C4781" s="5" t="s">
        <v>160</v>
      </c>
      <c r="D4781" s="5" t="s">
        <v>24</v>
      </c>
      <c r="E4781" s="16">
        <v>16.68</v>
      </c>
      <c r="F4781" s="16">
        <v>15.9</v>
      </c>
      <c r="G4781" s="8"/>
      <c r="H4781" s="9"/>
      <c r="I4781" s="9"/>
      <c r="J4781" s="17">
        <f>E4781-F4781</f>
        <v>0.7799999999999994</v>
      </c>
      <c r="K4781" s="9"/>
      <c r="L4781" s="9"/>
      <c r="M4781" s="9"/>
    </row>
    <row r="4782" spans="1:13" ht="12.75">
      <c r="A4782" s="1" t="s">
        <v>13</v>
      </c>
      <c r="B4782" s="5" t="s">
        <v>152</v>
      </c>
      <c r="C4782" s="5" t="s">
        <v>160</v>
      </c>
      <c r="D4782" s="5" t="s">
        <v>25</v>
      </c>
      <c r="E4782" s="16">
        <v>15744.06</v>
      </c>
      <c r="F4782" s="16">
        <v>11087</v>
      </c>
      <c r="G4782" s="8"/>
      <c r="H4782" s="9"/>
      <c r="I4782" s="9"/>
      <c r="J4782" s="17">
        <f>E4782-F4782</f>
        <v>4657.0599999999995</v>
      </c>
      <c r="K4782" s="9"/>
      <c r="L4782" s="9"/>
      <c r="M4782" s="9"/>
    </row>
    <row r="4783" spans="1:13" ht="12.75">
      <c r="A4783" s="1" t="s">
        <v>13</v>
      </c>
      <c r="B4783" s="5" t="s">
        <v>152</v>
      </c>
      <c r="C4783" s="5" t="s">
        <v>160</v>
      </c>
      <c r="D4783" s="10" t="s">
        <v>26</v>
      </c>
      <c r="E4783" s="11">
        <v>5225.76</v>
      </c>
      <c r="F4783" s="11">
        <v>3713.29</v>
      </c>
      <c r="G4783" s="8">
        <v>138100</v>
      </c>
      <c r="H4783" s="9"/>
      <c r="I4783" s="9"/>
      <c r="J4783" s="17">
        <f>E4783-F4783</f>
        <v>1512.4700000000003</v>
      </c>
      <c r="K4783" s="9"/>
      <c r="L4783" s="9"/>
      <c r="M4783" s="9"/>
    </row>
    <row r="4784" spans="1:13" ht="12.75">
      <c r="A4784" s="1" t="s">
        <v>13</v>
      </c>
      <c r="B4784" s="5" t="s">
        <v>152</v>
      </c>
      <c r="C4784" s="18" t="s">
        <v>160</v>
      </c>
      <c r="D4784" s="18" t="s">
        <v>28</v>
      </c>
      <c r="E4784" s="19">
        <v>10949.4</v>
      </c>
      <c r="F4784" s="19">
        <v>7853.81</v>
      </c>
      <c r="G4784" s="8"/>
      <c r="H4784" s="9"/>
      <c r="I4784" s="9"/>
      <c r="J4784" s="17">
        <f>E4784-F4784</f>
        <v>3095.5899999999992</v>
      </c>
      <c r="K4784" s="9"/>
      <c r="L4784" s="9"/>
      <c r="M4784" s="9"/>
    </row>
    <row r="4785" spans="1:13" ht="12.75">
      <c r="A4785" s="1" t="s">
        <v>13</v>
      </c>
      <c r="B4785" s="5" t="s">
        <v>152</v>
      </c>
      <c r="C4785" s="5" t="s">
        <v>160</v>
      </c>
      <c r="D4785" s="5" t="s">
        <v>54</v>
      </c>
      <c r="E4785" s="16">
        <v>5590.92</v>
      </c>
      <c r="F4785" s="16">
        <v>3881.84</v>
      </c>
      <c r="G4785" s="8"/>
      <c r="H4785" s="9"/>
      <c r="I4785" s="9"/>
      <c r="J4785" s="17">
        <f>E4785-F4785</f>
        <v>1709.08</v>
      </c>
      <c r="K4785" s="9"/>
      <c r="L4785" s="9"/>
      <c r="M4785" s="9"/>
    </row>
    <row r="4786" spans="1:13" ht="12.75">
      <c r="A4786" s="1" t="s">
        <v>13</v>
      </c>
      <c r="B4786" s="5" t="s">
        <v>152</v>
      </c>
      <c r="C4786" s="5" t="s">
        <v>160</v>
      </c>
      <c r="D4786" s="5" t="s">
        <v>30</v>
      </c>
      <c r="E4786" s="16">
        <v>0</v>
      </c>
      <c r="F4786" s="16">
        <v>0</v>
      </c>
      <c r="G4786" s="8"/>
      <c r="H4786" s="9"/>
      <c r="I4786" s="9"/>
      <c r="J4786" s="17">
        <f>E4786-F4786</f>
        <v>0</v>
      </c>
      <c r="K4786" s="9">
        <f>0</f>
        <v>0</v>
      </c>
      <c r="L4786" s="9"/>
      <c r="M4786" s="9"/>
    </row>
    <row r="4787" spans="1:13" ht="12.75">
      <c r="A4787" s="1" t="s">
        <v>13</v>
      </c>
      <c r="B4787" s="5" t="s">
        <v>152</v>
      </c>
      <c r="C4787" s="5" t="s">
        <v>160</v>
      </c>
      <c r="D4787" s="5" t="s">
        <v>32</v>
      </c>
      <c r="E4787" s="16">
        <v>4937.22</v>
      </c>
      <c r="F4787" s="16">
        <v>2451.22</v>
      </c>
      <c r="G4787" s="8"/>
      <c r="H4787" s="9"/>
      <c r="I4787" s="9"/>
      <c r="J4787" s="17">
        <f>E4787-F4787</f>
        <v>2486.0000000000005</v>
      </c>
      <c r="K4787" s="9"/>
      <c r="L4787" s="9"/>
      <c r="M4787" s="9"/>
    </row>
    <row r="4788" spans="1:13" ht="12.75">
      <c r="A4788" s="1" t="s">
        <v>13</v>
      </c>
      <c r="B4788" s="5" t="s">
        <v>152</v>
      </c>
      <c r="C4788" s="5" t="s">
        <v>160</v>
      </c>
      <c r="D4788" s="5" t="s">
        <v>33</v>
      </c>
      <c r="E4788" s="16">
        <v>962.28</v>
      </c>
      <c r="F4788" s="16">
        <v>682.57</v>
      </c>
      <c r="G4788" s="8"/>
      <c r="H4788" s="9"/>
      <c r="I4788" s="9"/>
      <c r="J4788" s="17">
        <f>E4788-F4788</f>
        <v>279.7099999999999</v>
      </c>
      <c r="K4788" s="9"/>
      <c r="L4788" s="9"/>
      <c r="M4788" s="9"/>
    </row>
    <row r="4789" spans="1:13" ht="12.75">
      <c r="A4789" s="1" t="s">
        <v>13</v>
      </c>
      <c r="B4789" s="5" t="s">
        <v>152</v>
      </c>
      <c r="C4789" s="5" t="s">
        <v>160</v>
      </c>
      <c r="D4789" s="5" t="s">
        <v>34</v>
      </c>
      <c r="E4789" s="16">
        <v>8424.12</v>
      </c>
      <c r="F4789" s="16">
        <v>2431.93</v>
      </c>
      <c r="G4789" s="8"/>
      <c r="H4789" s="9"/>
      <c r="I4789" s="9"/>
      <c r="J4789" s="17">
        <f>E4789-F4789</f>
        <v>5992.1900000000005</v>
      </c>
      <c r="K4789" s="9">
        <v>10400</v>
      </c>
      <c r="L4789" s="9"/>
      <c r="M4789" s="9"/>
    </row>
    <row r="4790" spans="1:13" ht="12.75">
      <c r="A4790" s="1" t="s">
        <v>13</v>
      </c>
      <c r="B4790" s="5" t="s">
        <v>152</v>
      </c>
      <c r="C4790" s="5" t="s">
        <v>160</v>
      </c>
      <c r="D4790" s="5" t="s">
        <v>35</v>
      </c>
      <c r="E4790" s="16">
        <v>854.42</v>
      </c>
      <c r="F4790" s="16">
        <v>330</v>
      </c>
      <c r="G4790" s="8"/>
      <c r="H4790" s="9"/>
      <c r="I4790" s="9"/>
      <c r="J4790" s="17">
        <f>E4790-F4790</f>
        <v>524.42</v>
      </c>
      <c r="K4790" s="9"/>
      <c r="L4790" s="9"/>
      <c r="M4790" s="9"/>
    </row>
    <row r="4791" spans="1:13" ht="12.75">
      <c r="A4791" s="1" t="s">
        <v>13</v>
      </c>
      <c r="B4791" s="5" t="s">
        <v>152</v>
      </c>
      <c r="C4791" s="5" t="s">
        <v>160</v>
      </c>
      <c r="D4791" s="5" t="s">
        <v>36</v>
      </c>
      <c r="E4791" s="16">
        <v>0</v>
      </c>
      <c r="F4791" s="16">
        <v>0</v>
      </c>
      <c r="G4791" s="8"/>
      <c r="H4791" s="9"/>
      <c r="I4791" s="9"/>
      <c r="J4791" s="17">
        <f>E4791-F4791</f>
        <v>0</v>
      </c>
      <c r="K4791" s="9"/>
      <c r="L4791" s="9"/>
      <c r="M4791" s="9"/>
    </row>
    <row r="4792" spans="1:13" ht="12.75">
      <c r="A4792" s="1" t="s">
        <v>13</v>
      </c>
      <c r="B4792" s="5" t="s">
        <v>152</v>
      </c>
      <c r="C4792" s="5" t="s">
        <v>160</v>
      </c>
      <c r="D4792" s="5" t="s">
        <v>37</v>
      </c>
      <c r="E4792" s="16">
        <v>61846.28</v>
      </c>
      <c r="F4792" s="16">
        <v>38899.49</v>
      </c>
      <c r="G4792" s="8"/>
      <c r="H4792" s="9"/>
      <c r="I4792" s="9"/>
      <c r="J4792" s="17">
        <f>E4792-F4792</f>
        <v>22946.79</v>
      </c>
      <c r="K4792" s="9"/>
      <c r="L4792" s="9"/>
      <c r="M4792" s="9"/>
    </row>
    <row r="4793" spans="2:13" ht="12.75">
      <c r="B4793" s="5"/>
      <c r="C4793" s="5"/>
      <c r="D4793" s="10" t="s">
        <v>38</v>
      </c>
      <c r="E4793" s="11">
        <f>E4776+E4777+E4778+E4779+E4780+E4781+E4782+E4785+E4788</f>
        <v>31455.36</v>
      </c>
      <c r="F4793" s="11">
        <f>F4776+F4777+F4778+F4779+F4780+F4781+F4782+F4785+F4788</f>
        <v>22119.24</v>
      </c>
      <c r="G4793" s="8"/>
      <c r="H4793" s="9"/>
      <c r="I4793" s="9"/>
      <c r="J4793" s="17">
        <f>E4793-F4793</f>
        <v>9336.119999999999</v>
      </c>
      <c r="K4793" s="9"/>
      <c r="L4793" s="9"/>
      <c r="M4793" s="9"/>
    </row>
    <row r="4794" spans="2:13" ht="12.75">
      <c r="B4794" s="5"/>
      <c r="C4794" s="5"/>
      <c r="D4794" s="10" t="s">
        <v>51</v>
      </c>
      <c r="E4794" s="11">
        <f>E4793+E4784+E4783</f>
        <v>47630.520000000004</v>
      </c>
      <c r="F4794" s="11">
        <f>F4793+F4784+F4783</f>
        <v>33686.340000000004</v>
      </c>
      <c r="G4794" s="8"/>
      <c r="H4794" s="9"/>
      <c r="I4794" s="9"/>
      <c r="J4794" s="17">
        <f>E4794-F4794</f>
        <v>13944.18</v>
      </c>
      <c r="K4794" s="9"/>
      <c r="L4794" s="9"/>
      <c r="M4794" s="9"/>
    </row>
    <row r="4795" spans="1:13" ht="12.75">
      <c r="A4795" s="1" t="s">
        <v>13</v>
      </c>
      <c r="B4795" s="5"/>
      <c r="C4795" s="5"/>
      <c r="D4795" s="5"/>
      <c r="E4795" s="25">
        <v>183316022.05</v>
      </c>
      <c r="F4795" s="25">
        <v>157810439.26</v>
      </c>
      <c r="G4795" s="8"/>
      <c r="H4795" s="9"/>
      <c r="I4795" s="9"/>
      <c r="J4795" s="9"/>
      <c r="K4795" s="9"/>
      <c r="L4795" s="9"/>
      <c r="M4795" s="9"/>
    </row>
    <row r="4796" spans="2:13" ht="12.75">
      <c r="B4796" s="5"/>
      <c r="C4796" s="5"/>
      <c r="D4796" s="5"/>
      <c r="E4796" s="26">
        <f>E4795-F4795</f>
        <v>25505582.79000002</v>
      </c>
      <c r="F4796" s="16"/>
      <c r="G4796" s="8"/>
      <c r="H4796" s="9"/>
      <c r="I4796" s="9"/>
      <c r="J4796" s="9"/>
      <c r="K4796" s="9"/>
      <c r="L4796" s="9"/>
      <c r="M4796" s="9"/>
    </row>
    <row r="4797" spans="2:13" ht="12.75">
      <c r="B4797" s="5"/>
      <c r="C4797" s="5"/>
      <c r="D4797" s="5" t="s">
        <v>161</v>
      </c>
      <c r="E4797" s="8">
        <f>E3053+E3067+E3081+E3095+E3112+E3131+E3152+E3173+E3194+E3216+E3238+E3259+E3281+E3302+E3323+E3344+E3365+E3386+E3407+E3429+E3450+E3472+E3494+E3516+E3537+E3559+E3581+E3603+E3623+E3643+E3664+E3685+E3706+E3727+E3748+E3763+E3784+E3806+E3824+E3845+E3866+E3891+E3916+E3935+E3954+E3971+E3992+E4009+E4030+E4047+E4069+E4089+E4110+E4131+E4152+E4173+E4194+E4215+E4236+E4257+E4278+E4299+E4318+E4337+E4356+E4375+E4398+E4417+E4436+E4455+E4474+E4493+E4512+E4531+E4554+E4574+E4593+E4612+E4631+E4650+E4670+E4690+E4709+E4728+E4747+E4767+E4783</f>
        <v>2420586.8899999997</v>
      </c>
      <c r="F4797" s="8">
        <f>F3053+F3067+F3081+F3095+F3112+F3131+F3152+F3173+F3194+F3216+F3238+F3259+F3281+F3302+F3323+F3344+F3365+F3386+F3407+F3429+F3450+F3472+F3494+F3516+F3537+F3559+F3581+F3603+F3623+F3643+F3664+F3685+F3706+F3727+F3748+F3763+F3784+F3806+F3824+F3845+F3866+F3891+F3916+F3935+F3954+F3971+F3992+F4009+F4030+F4047+F4069+F4089+F4110+F4131+F4152+F4173+F4194+F4215+F4236+F4257+F4278+F4299+F4318+F4337+F4356+F4375+F4398+F4417+F4436+F4455+F4474+F4493+F4512+F4531+F4554+F4574+F4593+F4612+F4631+F4650+F4670+F4690+F4709+F4728+F4747+F4767+F4783</f>
        <v>2225844.0399999996</v>
      </c>
      <c r="G4797" s="8">
        <f>G3053+G3067+G3081+G3095+G3112+G3131+G3152+G3173+G3194+G3216+G3238+G3259+G3281+G3302+G3323+G3344+G3365+G3386+G3407+G3429+G3450+G3472+G3494+G3516+G3537+G3559+G3581+G3603+G3623+G3643+G3664+G3685+G3706+G3727+G3748+G3763+G3784+G3806+G3824+G3845+G3866+G3891+G3916+G3935+G3954+G3971+G3992+G4009+G4030+G4047+G4069+G4089+G4110+G4131+G4152+G4173+G4194+G4215+G4236+G4257+G4278+G4299+G4318+G4337+G4356+G4375+G4398+G4417+G4436+G4455+G4474+G4493+G4512+G4531+G4554+G4574+G4593+G4612+G4631+G4650+G4670+G4690+G4709+G4728+G4747+G4767+G4783</f>
        <v>2529100</v>
      </c>
      <c r="H4797" s="9"/>
      <c r="I4797" s="9"/>
      <c r="J4797" s="9"/>
      <c r="K4797" s="9"/>
      <c r="L4797" s="9"/>
      <c r="M4797" s="9"/>
    </row>
  </sheetData>
  <sheetProtection selectLockedCells="1" selectUnlockedCells="1"/>
  <mergeCells count="1">
    <mergeCell ref="E1:F1"/>
  </mergeCells>
  <printOptions gridLines="1"/>
  <pageMargins left="0.75" right="0.75" top="0.5118055555555555" bottom="0.511805555555555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2016-01-18T02:53:42Z</cp:lastPrinted>
  <dcterms:modified xsi:type="dcterms:W3CDTF">2016-03-16T08:28:53Z</dcterms:modified>
  <cp:category/>
  <cp:version/>
  <cp:contentType/>
  <cp:contentStatus/>
</cp:coreProperties>
</file>